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8"/>
  </bookViews>
  <sheets>
    <sheet name="abstract " sheetId="4" r:id="rId1"/>
    <sheet name="circle wise abstract" sheetId="9" r:id="rId2"/>
    <sheet name="tariff wise abstract " sheetId="10" r:id="rId3"/>
    <sheet name="year wise abstract" sheetId="17" r:id="rId4"/>
    <sheet name="dg licences sheet" sheetId="18" r:id="rId5"/>
    <sheet name="Sheet1" sheetId="16" r:id="rId6"/>
  </sheets>
  <definedNames>
    <definedName name="_xlnm._FilterDatabase" localSheetId="1" hidden="1">'circle wise abstract'!$A$4:$K$12</definedName>
    <definedName name="_xlnm.Print_Area" localSheetId="0">'abstract '!$A$1:$D$8</definedName>
    <definedName name="_xlnm.Print_Area" localSheetId="1">'circle wise abstract'!$A$1:$K$12</definedName>
    <definedName name="_xlnm.Print_Area" localSheetId="4">'dg licences sheet'!$A$1:$D$25</definedName>
    <definedName name="_xlnm.Print_Area" localSheetId="3">'year wise abstract'!$A$1:$L$9</definedName>
    <definedName name="_xlnm.Print_Titles" localSheetId="4">'dg licences sheet'!$1:$2</definedName>
  </definedNames>
  <calcPr calcId="124519"/>
</workbook>
</file>

<file path=xl/calcChain.xml><?xml version="1.0" encoding="utf-8"?>
<calcChain xmlns="http://schemas.openxmlformats.org/spreadsheetml/2006/main">
  <c r="E9" i="10"/>
  <c r="H7" i="17"/>
  <c r="H8"/>
  <c r="H9"/>
  <c r="G9"/>
  <c r="I9" s="1"/>
  <c r="G8"/>
  <c r="X10"/>
  <c r="X8"/>
  <c r="F8" i="4"/>
  <c r="G5" i="17"/>
  <c r="Q9"/>
  <c r="G6"/>
  <c r="G7"/>
  <c r="I7" s="1"/>
  <c r="D7" i="9"/>
  <c r="C7"/>
  <c r="F5" i="4"/>
  <c r="I8" i="17"/>
  <c r="I6"/>
  <c r="H6"/>
  <c r="H5"/>
  <c r="J7"/>
  <c r="K8" l="1"/>
  <c r="K9"/>
  <c r="K7"/>
  <c r="I5"/>
  <c r="E12" i="9"/>
  <c r="F12"/>
  <c r="G12"/>
  <c r="H12"/>
  <c r="D10"/>
  <c r="D12" s="1"/>
  <c r="C10"/>
  <c r="C12" s="1"/>
  <c r="J11"/>
  <c r="J12" s="1"/>
  <c r="I11"/>
  <c r="I12" s="1"/>
  <c r="D9" i="10" l="1"/>
  <c r="C5" i="4" l="1"/>
  <c r="F6" l="1"/>
  <c r="C8"/>
  <c r="F3" s="1"/>
</calcChain>
</file>

<file path=xl/sharedStrings.xml><?xml version="1.0" encoding="utf-8"?>
<sst xmlns="http://schemas.openxmlformats.org/spreadsheetml/2006/main" count="127" uniqueCount="114">
  <si>
    <t>Tariff</t>
  </si>
  <si>
    <t>Remarks</t>
  </si>
  <si>
    <t>NET METERING APPLICATION(S) INFORMATION/STATUS</t>
  </si>
  <si>
    <t>A-1b(03)T</t>
  </si>
  <si>
    <t>A-2c(06)T</t>
  </si>
  <si>
    <t>B3(14)T</t>
  </si>
  <si>
    <t>A-2a(04)</t>
  </si>
  <si>
    <t>-</t>
  </si>
  <si>
    <t>Description</t>
  </si>
  <si>
    <t>Detail</t>
  </si>
  <si>
    <t>No. of Applications Received</t>
  </si>
  <si>
    <t>No. of Connections Installed</t>
  </si>
  <si>
    <t xml:space="preserve"> Applications Under Process</t>
  </si>
  <si>
    <t>Capacity (KW)</t>
  </si>
  <si>
    <t xml:space="preserve">COMPANY NAME: MEPCO                   </t>
  </si>
  <si>
    <t xml:space="preserve">A-1a(01) </t>
  </si>
  <si>
    <t>Total</t>
  </si>
  <si>
    <t>Multan</t>
  </si>
  <si>
    <t>Bahawalpur</t>
  </si>
  <si>
    <t>Sahiwal</t>
  </si>
  <si>
    <t>Khanewal</t>
  </si>
  <si>
    <t>Under Process</t>
  </si>
  <si>
    <t>Sr. No.</t>
  </si>
  <si>
    <t>Type</t>
  </si>
  <si>
    <t>No. Of Connections</t>
  </si>
  <si>
    <t>Meters Installed</t>
  </si>
  <si>
    <t>Domestic</t>
  </si>
  <si>
    <t>Commercial</t>
  </si>
  <si>
    <t>Industrial</t>
  </si>
  <si>
    <t>B2b(12)T</t>
  </si>
  <si>
    <t>Genereation licences applied to NEPRA</t>
  </si>
  <si>
    <t>Genereation licences issued by NEPRA</t>
  </si>
  <si>
    <t>Genereation licences pending at NEPRA</t>
  </si>
  <si>
    <r>
      <t xml:space="preserve">Installed      </t>
    </r>
    <r>
      <rPr>
        <b/>
        <sz val="12"/>
        <color rgb="FF000000"/>
        <rFont val="Calibri"/>
        <family val="2"/>
      </rPr>
      <t xml:space="preserve"> </t>
    </r>
  </si>
  <si>
    <r>
      <t>Remaining</t>
    </r>
    <r>
      <rPr>
        <b/>
        <sz val="12"/>
        <color rgb="FF000000"/>
        <rFont val="Calibri"/>
        <family val="2"/>
      </rPr>
      <t xml:space="preserve"> </t>
    </r>
  </si>
  <si>
    <t xml:space="preserve">Circles  Names </t>
  </si>
  <si>
    <r>
      <t xml:space="preserve">Circles Codes  </t>
    </r>
    <r>
      <rPr>
        <b/>
        <sz val="14"/>
        <color rgb="FF000000"/>
        <rFont val="Calibri"/>
        <family val="2"/>
      </rPr>
      <t xml:space="preserve"> </t>
    </r>
  </si>
  <si>
    <r>
      <t xml:space="preserve"> Total Sanctioned/ Connected Load (KW)         </t>
    </r>
    <r>
      <rPr>
        <b/>
        <sz val="16"/>
        <color rgb="FF000000"/>
        <rFont val="Calibri"/>
        <family val="2"/>
      </rPr>
      <t xml:space="preserve"> </t>
    </r>
  </si>
  <si>
    <r>
      <t xml:space="preserve">  Total required load for Net Metering (KW)  </t>
    </r>
    <r>
      <rPr>
        <b/>
        <sz val="16"/>
        <color rgb="FF000000"/>
        <rFont val="Calibri"/>
        <family val="2"/>
      </rPr>
      <t xml:space="preserve"> </t>
    </r>
  </si>
  <si>
    <r>
      <t>Generation     (KW)</t>
    </r>
    <r>
      <rPr>
        <b/>
        <sz val="16"/>
        <color rgb="FF000000"/>
        <rFont val="Calibri"/>
        <family val="2"/>
      </rPr>
      <t xml:space="preserve"> </t>
    </r>
  </si>
  <si>
    <r>
      <t>Total Applications</t>
    </r>
    <r>
      <rPr>
        <b/>
        <sz val="16"/>
        <color rgb="FF000000"/>
        <rFont val="Calibri"/>
        <family val="2"/>
      </rPr>
      <t xml:space="preserve"> </t>
    </r>
  </si>
  <si>
    <r>
      <t>Billing  Started</t>
    </r>
    <r>
      <rPr>
        <b/>
        <sz val="16"/>
        <color rgb="FF000000"/>
        <rFont val="Calibri"/>
        <family val="2"/>
      </rPr>
      <t xml:space="preserve"> </t>
    </r>
  </si>
  <si>
    <r>
      <t>Applied to NEPRA</t>
    </r>
    <r>
      <rPr>
        <b/>
        <sz val="16"/>
        <color rgb="FF000000"/>
        <rFont val="Calibri"/>
        <family val="2"/>
      </rPr>
      <t xml:space="preserve"> </t>
    </r>
  </si>
  <si>
    <t>Connection Installed. Billing started.</t>
  </si>
  <si>
    <t>Rahim Yar Khan</t>
  </si>
  <si>
    <t>Bahawal Nagar</t>
  </si>
  <si>
    <t>Formulas</t>
  </si>
  <si>
    <t>REMARKS</t>
  </si>
  <si>
    <t>Connections</t>
  </si>
  <si>
    <t xml:space="preserve"> Load For Net Metering (KW)</t>
  </si>
  <si>
    <t>Number of Connections applied to MEPCO</t>
  </si>
  <si>
    <t>Number of Connections Installed</t>
  </si>
  <si>
    <t>Number of Connection Where Billing Started</t>
  </si>
  <si>
    <t>Pending connections 2018</t>
  </si>
  <si>
    <t>Pending  Load 2018</t>
  </si>
  <si>
    <t>TOTAL Connections</t>
  </si>
  <si>
    <t>TOTAL Load</t>
  </si>
  <si>
    <t>Number of Generation Licenses applied to NEPRA</t>
  </si>
  <si>
    <t>Number of Generation Licenses issued by NEPRA</t>
  </si>
  <si>
    <t>Vehari</t>
  </si>
  <si>
    <r>
      <t>Remarks</t>
    </r>
    <r>
      <rPr>
        <b/>
        <sz val="36"/>
        <color rgb="FF000000"/>
        <rFont val="Calibri"/>
        <family val="2"/>
      </rPr>
      <t xml:space="preserve"> </t>
    </r>
  </si>
  <si>
    <r>
      <t>Total connections</t>
    </r>
    <r>
      <rPr>
        <b/>
        <sz val="28"/>
        <color rgb="FF000000"/>
        <rFont val="Calibri"/>
        <family val="2"/>
      </rPr>
      <t xml:space="preserve"> </t>
    </r>
  </si>
  <si>
    <t xml:space="preserve"> 1 Connection Applied To NEPRA For DG License On 15-08-2018.</t>
  </si>
  <si>
    <t>Meter installed on 14/09/2018. Billing will start in 10/2018</t>
  </si>
  <si>
    <t>Permission granted to consumers on 12/09/2018 for purchase of meter. Meters will be installed after provision of meters by consumers.</t>
  </si>
  <si>
    <t>DN for bidirectional meters issued to Consumer. 1 connection applied to NEPRA on 01/10/2018</t>
  </si>
  <si>
    <t>Connection Installed. Billing started. 1 Connection under process.</t>
  </si>
  <si>
    <t>25 applications received</t>
  </si>
  <si>
    <t>25 applications applied to NEPRA</t>
  </si>
  <si>
    <t>Applied to NEPRA in 08/2018 and 10/2018</t>
  </si>
  <si>
    <t>Three connections 536.96 KW meters not installed due to non-availability of meters within Manager (MM) MEPCO. Permission granted to consumers on 12/09/2018  and 01/10/2018 for purchase of meters. Meter will be installed after provision of meter by consumers.</t>
  </si>
  <si>
    <t>1 connection DN Paid and Demand sent to Manager (MM).  Permission granted to consumers on 12/09/2018 for purchase of meter. Meters will be installed after provision of meters by consumers.</t>
  </si>
  <si>
    <t>Sr.#</t>
  </si>
  <si>
    <t>Date</t>
  </si>
  <si>
    <t>Expiry Date</t>
  </si>
  <si>
    <t>Generation Licence No. And Application No. And Name</t>
  </si>
  <si>
    <t>Generation Licence No. DGL/48/2017 - Licence Application No. LAN-48 - MEPCO Head Quarters, Khanewal Road, Multan</t>
  </si>
  <si>
    <t>Generation Licence No. DGL/76/2017 - Licence Application No. LAN-76 - Mr. Khawaja M. Younus, Multan</t>
  </si>
  <si>
    <t xml:space="preserve">Generation Licence No. DGL/83/2017 - Licence Application No. LAN-83 Mr. Malik Noor Asghar Bucha, Multan </t>
  </si>
  <si>
    <t>Generation Licence No. DGL/79/2017 - Licence Application No. LAN-79 - Mr. Khawaja M. Ilyas, Masood Spinning Mills, Kabirwala</t>
  </si>
  <si>
    <t>Generation Licence No. DGL/77/2017 - Licence Application No. LAN-77 - Mr. Khawaja M. Younus, Mahmood Textile Mills, Multan</t>
  </si>
  <si>
    <t>Generation Licence No. DGL/80/2017 - Licence Application No. LAN-80 - Mr. Asif Iqbal, Sahiwal</t>
  </si>
  <si>
    <t xml:space="preserve">Generation Licence No. DGL/78/2017 - Licence Application No. LAN-78 - Mr. Khawaja Muhammad Younus, Multan </t>
  </si>
  <si>
    <t xml:space="preserve">Generation Licence No. DGL/74/2017 - Licence Application No. LAN-74 - Zila Council, Iqbal Road, Sahiwal </t>
  </si>
  <si>
    <t xml:space="preserve">Generation Licence No. DGL/75/2017 - Licence Application No. LAN-75 - Office of the Deputy Commissioner, Lodhran </t>
  </si>
  <si>
    <t>Generation Licence No. DGL/107/2017 - Licence Application No. LAN-107 - Mrs. Sajida Khalid, Multan</t>
  </si>
  <si>
    <t>Generation Licence No. DGL/106/2017 Licence Application No. LAN-106 Unilever Khanewal Tea Factory, Khanewal</t>
  </si>
  <si>
    <t>Generation Licence No. DGL/128/2017 Licence Application No. LAN-128 Mr. Naimat Ullah Qureshi, Multan</t>
  </si>
  <si>
    <t>Generation Licence No. DGL/117/2017 Licence Application No. LAN-117 Mr. Muhammad Arshad Nadeem, Multan</t>
  </si>
  <si>
    <r>
      <t>Generation Licence No. DGL/343/2018 Licence Application No. LAN-343 Allied Engineering &amp; Services</t>
    </r>
    <r>
      <rPr>
        <sz val="14"/>
        <color theme="1"/>
        <rFont val="Verdana"/>
        <family val="2"/>
      </rPr>
      <t xml:space="preserve">, </t>
    </r>
    <r>
      <rPr>
        <b/>
        <sz val="14"/>
        <color theme="1"/>
        <rFont val="Verdana"/>
        <family val="2"/>
      </rPr>
      <t>Multan</t>
    </r>
  </si>
  <si>
    <t>Generation Licence No. DGL/348/2018 Licence Application No. LAN-348 Mr. Amir Owais Ghauri, Bahawalpur</t>
  </si>
  <si>
    <t>Generation Licence No. DGL/349/2018 Licence Application No. LAN-349 Fazal Cloth Mills Limited, Multan</t>
  </si>
  <si>
    <t>Generation Licence No. DGL/358/2018 Licence Application No. LAN-358 Mr. Hameed Raza, Multan</t>
  </si>
  <si>
    <t>Generation Licence No. DGL/463/2018 Licence Application No. LAN-463 Mr. Mushtaq Ahmad Laghari Village Rahimabad Tehsil Sadiqabad</t>
  </si>
  <si>
    <r>
      <t>Generation Licence No. DGL/478/2018 - Licence Application No. LAN-478 - Mr. Shabbir Ahmad, Eastern Products (Private) Limited</t>
    </r>
    <r>
      <rPr>
        <sz val="14"/>
        <color theme="1"/>
        <rFont val="Verdana"/>
        <family val="2"/>
      </rPr>
      <t>, MEPCO</t>
    </r>
  </si>
  <si>
    <r>
      <t>Generation Licence No. DGL/526/2018 - Licence Application No. LAN-526 - Ms. Fatima Jafar</t>
    </r>
    <r>
      <rPr>
        <sz val="14"/>
        <color theme="1"/>
        <rFont val="Verdana"/>
        <family val="2"/>
      </rPr>
      <t>, MEPCO</t>
    </r>
  </si>
  <si>
    <r>
      <t>Generation Licence No. DGL/561/2018 - Licence Application No. LAN-561 -Mr. Muhammad Hussain Tahir</t>
    </r>
    <r>
      <rPr>
        <sz val="14"/>
        <color theme="1"/>
        <rFont val="Verdana"/>
        <family val="2"/>
      </rPr>
      <t>, MEPCO</t>
    </r>
  </si>
  <si>
    <r>
      <t>Generation Licence No. DGL/608/2018 - Licence Application No. LAN-608 - </t>
    </r>
    <r>
      <rPr>
        <b/>
        <sz val="14"/>
        <color rgb="FF000000"/>
        <rFont val="Verdana"/>
        <family val="2"/>
      </rPr>
      <t>Ms. Sobia Akram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MEPCO</t>
    </r>
  </si>
  <si>
    <r>
      <t>Generation Licence No. DGL/620/2018 - Licence Application No. LAN-620 - </t>
    </r>
    <r>
      <rPr>
        <b/>
        <sz val="14"/>
        <color rgb="FF000000"/>
        <rFont val="Verdana"/>
        <family val="2"/>
      </rPr>
      <t>Mr. Muhammad Sarwar</t>
    </r>
    <r>
      <rPr>
        <sz val="14"/>
        <color rgb="FF000000"/>
        <rFont val="Verdana"/>
        <family val="2"/>
      </rPr>
      <t>, MEPCO</t>
    </r>
  </si>
  <si>
    <t xml:space="preserve">Applied To NEPRA  15-08-2018 &amp; 01-10-2018  </t>
  </si>
  <si>
    <t>1# connection applied to NEPRA on 01/10/2018</t>
  </si>
  <si>
    <t xml:space="preserve">2 #Connections DN for bidirectional meters Issued to Consumer.
 03# connections 357.76 KW, permission granted to consumers on 12/09/2018  for purchase of meters. Meters will be installed after provision of meters by consumers.
</t>
  </si>
  <si>
    <t xml:space="preserve">Billing of 16 Connections Started. 2# Connections billing will start in 10/2018 </t>
  </si>
  <si>
    <t>Meter installed on 08/10/2018. Billing will start in 10/2018</t>
  </si>
  <si>
    <t>2# connections billing will start in 10/2018.</t>
  </si>
  <si>
    <t>5  meters installed (Billing of 4 connections started). 1# connections under process. 1# billing will start in 10/2018</t>
  </si>
  <si>
    <t>2 connections billing will start in  10/2018</t>
  </si>
  <si>
    <t>1# Applied To NEPRA For DG License On  15-08-2018. 1# Connection DN Issued To Consumer. FOR 1 #CONNECTION Permission granted to consumer on 12/09/2018 for purchase of meter. Meters will be installed after provision of meters by consumer.</t>
  </si>
  <si>
    <t>1 connection in progress. Demand of meter sent to Manager MM.</t>
  </si>
  <si>
    <r>
      <t xml:space="preserve">Progress of Net Metering </t>
    </r>
    <r>
      <rPr>
        <b/>
        <sz val="18"/>
        <color theme="1"/>
        <rFont val="Calibri"/>
        <family val="2"/>
        <scheme val="minor"/>
      </rPr>
      <t>(Dated: 10-10-2018)</t>
    </r>
  </si>
  <si>
    <t xml:space="preserve">    Dated:10-10-2018</t>
  </si>
  <si>
    <t>MEPCO Circlewise Progress of Net Metering on Roshan Pakistan App 
 (Dated:10-10-2018)</t>
  </si>
  <si>
    <r>
      <rPr>
        <b/>
        <sz val="32"/>
        <color theme="1"/>
        <rFont val="Calibri"/>
        <family val="2"/>
        <scheme val="minor"/>
      </rPr>
      <t xml:space="preserve">Progress of Net Metering  Tariff wise Abstract  </t>
    </r>
    <r>
      <rPr>
        <b/>
        <sz val="16"/>
        <color theme="1"/>
        <rFont val="Calibri"/>
        <family val="2"/>
        <scheme val="minor"/>
      </rPr>
      <t>(Dated: 10-10-2018)</t>
    </r>
  </si>
  <si>
    <t>NEPRA Generation Licences for MEPCO Net Metering Consumers Till Dated:10-10-2018</t>
  </si>
</sst>
</file>

<file path=xl/styles.xml><?xml version="1.0" encoding="utf-8"?>
<styleSheet xmlns="http://schemas.openxmlformats.org/spreadsheetml/2006/main">
  <numFmts count="1">
    <numFmt numFmtId="165" formatCode="0.0"/>
  </numFmts>
  <fonts count="3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rgb="FF000000"/>
      <name val="Arial"/>
      <family val="2"/>
    </font>
    <font>
      <b/>
      <sz val="12"/>
      <color rgb="FF000000"/>
      <name val="Gill Sans MT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36"/>
      <color rgb="FF000000"/>
      <name val="Calibri"/>
      <family val="2"/>
    </font>
    <font>
      <b/>
      <sz val="28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20" fillId="0" borderId="0" xfId="0" applyFont="1"/>
    <xf numFmtId="2" fontId="21" fillId="0" borderId="0" xfId="0" applyNumberFormat="1" applyFont="1"/>
    <xf numFmtId="0" fontId="21" fillId="0" borderId="0" xfId="0" applyFont="1"/>
    <xf numFmtId="0" fontId="12" fillId="0" borderId="0" xfId="0" applyFont="1" applyAlignment="1">
      <alignment horizontal="center" vertical="center"/>
    </xf>
    <xf numFmtId="0" fontId="21" fillId="0" borderId="0" xfId="0" applyFont="1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3" fillId="0" borderId="0" xfId="0" applyNumberFormat="1" applyFont="1"/>
    <xf numFmtId="0" fontId="13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0" fillId="0" borderId="0" xfId="0" applyNumberForma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2" fontId="8" fillId="4" borderId="24" xfId="0" applyNumberFormat="1" applyFont="1" applyFill="1" applyBorder="1" applyAlignment="1">
      <alignment horizontal="center" vertical="center"/>
    </xf>
    <xf numFmtId="2" fontId="8" fillId="4" borderId="25" xfId="0" applyNumberFormat="1" applyFont="1" applyFill="1" applyBorder="1" applyAlignment="1">
      <alignment horizontal="center" vertical="center"/>
    </xf>
    <xf numFmtId="1" fontId="8" fillId="4" borderId="26" xfId="0" quotePrefix="1" applyNumberFormat="1" applyFont="1" applyFill="1" applyBorder="1" applyAlignment="1">
      <alignment horizontal="center" vertical="center"/>
    </xf>
    <xf numFmtId="1" fontId="8" fillId="4" borderId="26" xfId="0" applyNumberFormat="1" applyFont="1" applyFill="1" applyBorder="1" applyAlignment="1">
      <alignment horizontal="center" vertical="center"/>
    </xf>
    <xf numFmtId="1" fontId="8" fillId="4" borderId="29" xfId="0" applyNumberFormat="1" applyFont="1" applyFill="1" applyBorder="1" applyAlignment="1">
      <alignment horizontal="center" vertical="center"/>
    </xf>
    <xf numFmtId="0" fontId="0" fillId="0" borderId="3" xfId="0" applyBorder="1"/>
    <xf numFmtId="0" fontId="28" fillId="0" borderId="0" xfId="0" applyFont="1"/>
    <xf numFmtId="14" fontId="22" fillId="3" borderId="6" xfId="0" applyNumberFormat="1" applyFont="1" applyFill="1" applyBorder="1" applyAlignment="1">
      <alignment horizontal="center" vertical="center" wrapText="1"/>
    </xf>
    <xf numFmtId="14" fontId="22" fillId="3" borderId="34" xfId="0" applyNumberFormat="1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34" xfId="0" applyFont="1" applyFill="1" applyBorder="1" applyAlignment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vertical="center" wrapText="1"/>
    </xf>
    <xf numFmtId="14" fontId="22" fillId="3" borderId="12" xfId="0" applyNumberFormat="1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180" wrapText="1"/>
    </xf>
    <xf numFmtId="4" fontId="3" fillId="2" borderId="1" xfId="0" applyNumberFormat="1" applyFont="1" applyFill="1" applyBorder="1" applyAlignment="1">
      <alignment horizontal="center" vertical="center" textRotation="180" wrapText="1"/>
    </xf>
    <xf numFmtId="0" fontId="16" fillId="2" borderId="1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5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165" fontId="8" fillId="2" borderId="29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180" wrapText="1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38" xfId="0" applyFill="1" applyBorder="1"/>
    <xf numFmtId="0" fontId="19" fillId="3" borderId="1" xfId="0" applyFont="1" applyFill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2:D25" totalsRowShown="0" headerRowDxfId="7" headerRowBorderDxfId="6" tableBorderDxfId="5" totalsRowBorderDxfId="4">
  <autoFilter ref="A2:D25">
    <filterColumn colId="2"/>
  </autoFilter>
  <sortState ref="A3:D15">
    <sortCondition ref="A2:A15"/>
  </sortState>
  <tableColumns count="4">
    <tableColumn id="1" name="Sr.#" dataDxfId="3"/>
    <tableColumn id="2" name="Date" dataDxfId="2"/>
    <tableColumn id="4" name="Expiry Date" dataDxfId="1"/>
    <tableColumn id="3" name="Generation Licence No. And Application No. And Name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view="pageBreakPreview" zoomScale="71" zoomScaleNormal="71" zoomScaleSheetLayoutView="71" workbookViewId="0">
      <selection activeCell="F7" sqref="F7"/>
    </sheetView>
  </sheetViews>
  <sheetFormatPr defaultColWidth="9.140625" defaultRowHeight="15"/>
  <cols>
    <col min="1" max="1" width="56.140625" style="2" customWidth="1"/>
    <col min="2" max="2" width="22.5703125" style="1" customWidth="1"/>
    <col min="3" max="3" width="43" style="1" customWidth="1"/>
    <col min="4" max="4" width="107" style="2" customWidth="1"/>
    <col min="5" max="5" width="9.140625" style="1"/>
    <col min="6" max="6" width="21" style="1" customWidth="1"/>
    <col min="7" max="7" width="9.140625" style="1"/>
    <col min="8" max="8" width="41" style="1" customWidth="1"/>
    <col min="9" max="9" width="41.28515625" style="1" customWidth="1"/>
    <col min="10" max="21" width="9.140625" style="1"/>
    <col min="22" max="22" width="13" style="1" bestFit="1" customWidth="1"/>
    <col min="23" max="16384" width="9.140625" style="1"/>
  </cols>
  <sheetData>
    <row r="1" spans="1:23" ht="76.5" customHeight="1" thickBot="1">
      <c r="A1" s="114" t="s">
        <v>109</v>
      </c>
      <c r="B1" s="115"/>
      <c r="C1" s="115"/>
      <c r="D1" s="116"/>
    </row>
    <row r="2" spans="1:23" ht="81" customHeight="1">
      <c r="A2" s="25" t="s">
        <v>8</v>
      </c>
      <c r="B2" s="25" t="s">
        <v>9</v>
      </c>
      <c r="C2" s="26" t="s">
        <v>13</v>
      </c>
      <c r="D2" s="26" t="s">
        <v>1</v>
      </c>
      <c r="F2" s="1" t="s">
        <v>46</v>
      </c>
    </row>
    <row r="3" spans="1:23" ht="101.25" customHeight="1">
      <c r="A3" s="5" t="s">
        <v>10</v>
      </c>
      <c r="B3" s="6">
        <v>25</v>
      </c>
      <c r="C3" s="9">
        <v>1291.26</v>
      </c>
      <c r="D3" s="4" t="s">
        <v>7</v>
      </c>
      <c r="F3" s="17">
        <f>C8+C7+C6</f>
        <v>1291.26</v>
      </c>
    </row>
    <row r="4" spans="1:23" ht="101.25" customHeight="1">
      <c r="A4" s="5" t="s">
        <v>30</v>
      </c>
      <c r="B4" s="6">
        <v>25</v>
      </c>
      <c r="C4" s="9">
        <v>1291.26</v>
      </c>
      <c r="D4" s="4" t="s">
        <v>7</v>
      </c>
      <c r="F4" s="18"/>
    </row>
    <row r="5" spans="1:23" ht="81.75" customHeight="1">
      <c r="A5" s="5" t="s">
        <v>31</v>
      </c>
      <c r="B5" s="6">
        <v>23</v>
      </c>
      <c r="C5" s="9">
        <f>C4-C6</f>
        <v>1268.26</v>
      </c>
      <c r="D5" s="4" t="s">
        <v>7</v>
      </c>
      <c r="F5" s="17">
        <f>C4-C6</f>
        <v>1268.26</v>
      </c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15.5" customHeight="1">
      <c r="A6" s="5" t="s">
        <v>32</v>
      </c>
      <c r="B6" s="6">
        <v>2</v>
      </c>
      <c r="C6" s="6">
        <v>23</v>
      </c>
      <c r="D6" s="4" t="s">
        <v>99</v>
      </c>
      <c r="F6" s="17">
        <f>C4-C5</f>
        <v>23</v>
      </c>
      <c r="H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W6" s="12"/>
    </row>
    <row r="7" spans="1:23" ht="115.5" customHeight="1">
      <c r="A7" s="5" t="s">
        <v>11</v>
      </c>
      <c r="B7" s="6">
        <v>18</v>
      </c>
      <c r="C7" s="6">
        <v>902.32</v>
      </c>
      <c r="D7" s="4" t="s">
        <v>102</v>
      </c>
      <c r="F7" s="1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"/>
      <c r="U7" s="14"/>
      <c r="V7" s="12"/>
      <c r="W7" s="12"/>
    </row>
    <row r="8" spans="1:23" ht="220.5">
      <c r="A8" s="5" t="s">
        <v>12</v>
      </c>
      <c r="B8" s="6">
        <v>5</v>
      </c>
      <c r="C8" s="9">
        <f>C5-C7</f>
        <v>365.93999999999994</v>
      </c>
      <c r="D8" s="4" t="s">
        <v>101</v>
      </c>
      <c r="F8" s="17">
        <f>365.94-8.18</f>
        <v>357.76</v>
      </c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  <c r="U8" s="15"/>
      <c r="V8" s="12"/>
      <c r="W8" s="12"/>
    </row>
    <row r="9" spans="1:23" ht="46.5"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"/>
      <c r="U9" s="15"/>
      <c r="V9" s="12"/>
      <c r="W9" s="12"/>
    </row>
    <row r="10" spans="1:23" ht="46.5">
      <c r="F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"/>
      <c r="U10" s="16"/>
      <c r="V10" s="12"/>
      <c r="W10" s="12"/>
    </row>
    <row r="11" spans="1:23" ht="26.25">
      <c r="C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1"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6.25">
      <c r="C13" s="1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mergeCells count="1">
    <mergeCell ref="A1:D1"/>
  </mergeCells>
  <printOptions horizontalCentered="1"/>
  <pageMargins left="0.39370078740157483" right="0.19685039370078741" top="0.23622047244094491" bottom="0.15748031496062992" header="0.15748031496062992" footer="0.15748031496062992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6" zoomScaleSheetLayoutView="66" workbookViewId="0">
      <selection activeCell="A2" sqref="A2"/>
    </sheetView>
  </sheetViews>
  <sheetFormatPr defaultColWidth="9.140625" defaultRowHeight="15"/>
  <cols>
    <col min="1" max="1" width="20.7109375" style="1" bestFit="1" customWidth="1"/>
    <col min="2" max="2" width="12.5703125" style="1" bestFit="1" customWidth="1"/>
    <col min="3" max="3" width="23.42578125" style="1" bestFit="1" customWidth="1"/>
    <col min="4" max="4" width="18.85546875" style="1" customWidth="1"/>
    <col min="5" max="5" width="16.5703125" style="1" customWidth="1"/>
    <col min="6" max="6" width="17.5703125" style="1" customWidth="1"/>
    <col min="7" max="7" width="11.7109375" style="1" customWidth="1"/>
    <col min="8" max="8" width="12.42578125" style="1" customWidth="1"/>
    <col min="9" max="9" width="13.28515625" style="1" customWidth="1"/>
    <col min="10" max="10" width="16.5703125" style="1" customWidth="1"/>
    <col min="11" max="11" width="42.7109375" style="1" customWidth="1"/>
    <col min="12" max="16384" width="9.140625" style="1"/>
  </cols>
  <sheetData>
    <row r="1" spans="1:12" ht="93" customHeight="1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" ht="101.25" customHeight="1">
      <c r="A2" s="52" t="s">
        <v>35</v>
      </c>
      <c r="B2" s="8" t="s">
        <v>36</v>
      </c>
      <c r="C2" s="53" t="s">
        <v>37</v>
      </c>
      <c r="D2" s="108" t="s">
        <v>38</v>
      </c>
      <c r="E2" s="53" t="s">
        <v>39</v>
      </c>
      <c r="F2" s="108" t="s">
        <v>40</v>
      </c>
      <c r="G2" s="53" t="s">
        <v>41</v>
      </c>
      <c r="H2" s="108" t="s">
        <v>42</v>
      </c>
      <c r="I2" s="119" t="s">
        <v>61</v>
      </c>
      <c r="J2" s="120"/>
      <c r="K2" s="111" t="s">
        <v>60</v>
      </c>
    </row>
    <row r="3" spans="1:12" ht="36.75" customHeight="1">
      <c r="A3" s="54"/>
      <c r="B3" s="106"/>
      <c r="C3" s="55"/>
      <c r="D3" s="106"/>
      <c r="E3" s="54"/>
      <c r="F3" s="106"/>
      <c r="G3" s="54"/>
      <c r="H3" s="106"/>
      <c r="I3" s="56" t="s">
        <v>33</v>
      </c>
      <c r="J3" s="56" t="s">
        <v>34</v>
      </c>
      <c r="K3" s="108"/>
    </row>
    <row r="4" spans="1:12">
      <c r="A4" s="57"/>
      <c r="B4" s="107"/>
      <c r="C4" s="57"/>
      <c r="D4" s="107"/>
      <c r="E4" s="57"/>
      <c r="F4" s="107"/>
      <c r="G4" s="57"/>
      <c r="H4" s="107"/>
      <c r="I4" s="57"/>
      <c r="J4" s="57"/>
      <c r="K4" s="112"/>
    </row>
    <row r="5" spans="1:12" ht="210">
      <c r="A5" s="58" t="s">
        <v>17</v>
      </c>
      <c r="B5" s="7">
        <v>15100</v>
      </c>
      <c r="C5" s="59">
        <v>1315</v>
      </c>
      <c r="D5" s="7">
        <v>277.52</v>
      </c>
      <c r="E5" s="58">
        <v>247.7</v>
      </c>
      <c r="F5" s="7">
        <v>12</v>
      </c>
      <c r="G5" s="58">
        <v>9</v>
      </c>
      <c r="H5" s="7">
        <v>1</v>
      </c>
      <c r="I5" s="58">
        <v>9</v>
      </c>
      <c r="J5" s="58">
        <v>2</v>
      </c>
      <c r="K5" s="51" t="s">
        <v>107</v>
      </c>
    </row>
    <row r="6" spans="1:12" ht="42">
      <c r="A6" s="58" t="s">
        <v>59</v>
      </c>
      <c r="B6" s="7">
        <v>15300</v>
      </c>
      <c r="C6" s="59">
        <v>200</v>
      </c>
      <c r="D6" s="7">
        <v>192</v>
      </c>
      <c r="E6" s="58">
        <v>192</v>
      </c>
      <c r="F6" s="7">
        <v>1</v>
      </c>
      <c r="G6" s="58">
        <v>0</v>
      </c>
      <c r="H6" s="7">
        <v>0</v>
      </c>
      <c r="I6" s="58">
        <v>1</v>
      </c>
      <c r="J6" s="58">
        <v>0</v>
      </c>
      <c r="K6" s="51" t="s">
        <v>103</v>
      </c>
    </row>
    <row r="7" spans="1:12" ht="68.25" customHeight="1">
      <c r="A7" s="58" t="s">
        <v>18</v>
      </c>
      <c r="B7" s="7">
        <v>15400</v>
      </c>
      <c r="C7" s="59">
        <f>16+13</f>
        <v>29</v>
      </c>
      <c r="D7" s="7">
        <f>8+20</f>
        <v>28</v>
      </c>
      <c r="E7" s="58">
        <v>8</v>
      </c>
      <c r="F7" s="7">
        <v>3</v>
      </c>
      <c r="G7" s="58">
        <v>2</v>
      </c>
      <c r="H7" s="7">
        <v>1</v>
      </c>
      <c r="I7" s="58">
        <v>2</v>
      </c>
      <c r="J7" s="58">
        <v>1</v>
      </c>
      <c r="K7" s="51" t="s">
        <v>100</v>
      </c>
    </row>
    <row r="8" spans="1:12" ht="63" customHeight="1">
      <c r="A8" s="58" t="s">
        <v>19</v>
      </c>
      <c r="B8" s="7">
        <v>15500</v>
      </c>
      <c r="C8" s="59">
        <v>12</v>
      </c>
      <c r="D8" s="7">
        <v>7.62</v>
      </c>
      <c r="E8" s="58">
        <v>7.62</v>
      </c>
      <c r="F8" s="7">
        <v>2</v>
      </c>
      <c r="G8" s="58">
        <v>2</v>
      </c>
      <c r="H8" s="7">
        <v>0</v>
      </c>
      <c r="I8" s="58">
        <v>2</v>
      </c>
      <c r="J8" s="58">
        <v>0</v>
      </c>
      <c r="K8" s="113" t="s">
        <v>7</v>
      </c>
    </row>
    <row r="9" spans="1:12" ht="52.5">
      <c r="A9" s="52" t="s">
        <v>44</v>
      </c>
      <c r="B9" s="7">
        <v>15600</v>
      </c>
      <c r="C9" s="59">
        <v>12</v>
      </c>
      <c r="D9" s="7">
        <v>12</v>
      </c>
      <c r="E9" s="58">
        <v>12</v>
      </c>
      <c r="F9" s="7">
        <v>1</v>
      </c>
      <c r="G9" s="58">
        <v>0</v>
      </c>
      <c r="H9" s="7">
        <v>0</v>
      </c>
      <c r="I9" s="58">
        <v>1</v>
      </c>
      <c r="J9" s="58">
        <v>0</v>
      </c>
      <c r="K9" s="51" t="s">
        <v>63</v>
      </c>
    </row>
    <row r="10" spans="1:12" ht="106.5" customHeight="1">
      <c r="A10" s="52" t="s">
        <v>45</v>
      </c>
      <c r="B10" s="7">
        <v>15800</v>
      </c>
      <c r="C10" s="59">
        <f>482+160</f>
        <v>642</v>
      </c>
      <c r="D10" s="7">
        <f>304+30</f>
        <v>334</v>
      </c>
      <c r="E10" s="58">
        <v>0</v>
      </c>
      <c r="F10" s="7">
        <v>2</v>
      </c>
      <c r="G10" s="58">
        <v>0</v>
      </c>
      <c r="H10" s="7">
        <v>0</v>
      </c>
      <c r="I10" s="58">
        <v>0</v>
      </c>
      <c r="J10" s="58">
        <v>2</v>
      </c>
      <c r="K10" s="51" t="s">
        <v>64</v>
      </c>
      <c r="L10" s="49"/>
    </row>
    <row r="11" spans="1:12" ht="63.75" customHeight="1">
      <c r="A11" s="58" t="s">
        <v>20</v>
      </c>
      <c r="B11" s="7">
        <v>15900</v>
      </c>
      <c r="C11" s="59">
        <v>5512</v>
      </c>
      <c r="D11" s="7">
        <v>440</v>
      </c>
      <c r="E11" s="58">
        <v>435</v>
      </c>
      <c r="F11" s="7">
        <v>4</v>
      </c>
      <c r="G11" s="58">
        <v>3</v>
      </c>
      <c r="H11" s="7">
        <v>0</v>
      </c>
      <c r="I11" s="58">
        <f t="shared" ref="I11" si="0">G11</f>
        <v>3</v>
      </c>
      <c r="J11" s="58">
        <f t="shared" ref="J11" si="1">F11-G11</f>
        <v>1</v>
      </c>
      <c r="K11" s="51" t="s">
        <v>108</v>
      </c>
    </row>
    <row r="12" spans="1:12" ht="57" customHeight="1">
      <c r="A12" s="117" t="s">
        <v>16</v>
      </c>
      <c r="B12" s="117"/>
      <c r="C12" s="60">
        <f>SUM(C5:C11)</f>
        <v>7722</v>
      </c>
      <c r="D12" s="109">
        <f t="shared" ref="D12:J12" si="2">SUM(D5:D11)</f>
        <v>1291.1399999999999</v>
      </c>
      <c r="E12" s="60">
        <f t="shared" si="2"/>
        <v>902.31999999999994</v>
      </c>
      <c r="F12" s="110">
        <f t="shared" si="2"/>
        <v>25</v>
      </c>
      <c r="G12" s="61">
        <f t="shared" si="2"/>
        <v>16</v>
      </c>
      <c r="H12" s="110">
        <f t="shared" si="2"/>
        <v>2</v>
      </c>
      <c r="I12" s="61">
        <f t="shared" si="2"/>
        <v>18</v>
      </c>
      <c r="J12" s="61">
        <f t="shared" si="2"/>
        <v>6</v>
      </c>
      <c r="K12" s="51" t="s">
        <v>104</v>
      </c>
    </row>
    <row r="13" spans="1:12" ht="26.25">
      <c r="K13" s="50"/>
    </row>
    <row r="14" spans="1:12" ht="26.25">
      <c r="K14" s="3"/>
    </row>
  </sheetData>
  <autoFilter ref="A4:K12"/>
  <mergeCells count="3">
    <mergeCell ref="A12:B12"/>
    <mergeCell ref="A1:K1"/>
    <mergeCell ref="I2:J2"/>
  </mergeCells>
  <printOptions horizontalCentered="1"/>
  <pageMargins left="0.48" right="0.15748031496062992" top="0.31496062992125984" bottom="0.23622047244094491" header="0.31496062992125984" footer="0.15748031496062992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" sqref="A2"/>
    </sheetView>
  </sheetViews>
  <sheetFormatPr defaultColWidth="9.140625" defaultRowHeight="15"/>
  <cols>
    <col min="1" max="1" width="9.140625" style="1"/>
    <col min="2" max="2" width="22" style="1" bestFit="1" customWidth="1"/>
    <col min="3" max="3" width="25.140625" style="1" customWidth="1"/>
    <col min="4" max="4" width="22.85546875" style="1" customWidth="1"/>
    <col min="5" max="5" width="22.7109375" style="1" customWidth="1"/>
    <col min="6" max="6" width="65.140625" style="1" customWidth="1"/>
    <col min="7" max="16384" width="9.140625" style="1"/>
  </cols>
  <sheetData>
    <row r="1" spans="1:8" ht="42" customHeight="1" thickBot="1">
      <c r="A1" s="125" t="s">
        <v>112</v>
      </c>
      <c r="B1" s="126"/>
      <c r="C1" s="126"/>
      <c r="D1" s="126"/>
      <c r="E1" s="126"/>
      <c r="F1" s="127"/>
    </row>
    <row r="2" spans="1:8" ht="53.25" customHeight="1">
      <c r="A2" s="62" t="s">
        <v>22</v>
      </c>
      <c r="B2" s="98" t="s">
        <v>23</v>
      </c>
      <c r="C2" s="62" t="s">
        <v>0</v>
      </c>
      <c r="D2" s="98" t="s">
        <v>24</v>
      </c>
      <c r="E2" s="62" t="s">
        <v>25</v>
      </c>
      <c r="F2" s="98" t="s">
        <v>21</v>
      </c>
      <c r="H2" s="38"/>
    </row>
    <row r="3" spans="1:8" ht="142.5" customHeight="1">
      <c r="A3" s="121">
        <v>1</v>
      </c>
      <c r="B3" s="123" t="s">
        <v>26</v>
      </c>
      <c r="C3" s="63" t="s">
        <v>15</v>
      </c>
      <c r="D3" s="100">
        <v>3</v>
      </c>
      <c r="E3" s="64">
        <v>2</v>
      </c>
      <c r="F3" s="102" t="s">
        <v>62</v>
      </c>
    </row>
    <row r="4" spans="1:8" ht="85.5" customHeight="1">
      <c r="A4" s="122"/>
      <c r="B4" s="124"/>
      <c r="C4" s="65" t="s">
        <v>3</v>
      </c>
      <c r="D4" s="100">
        <v>10</v>
      </c>
      <c r="E4" s="64">
        <v>8</v>
      </c>
      <c r="F4" s="102" t="s">
        <v>65</v>
      </c>
    </row>
    <row r="5" spans="1:8" ht="57">
      <c r="A5" s="121">
        <v>2</v>
      </c>
      <c r="B5" s="123" t="s">
        <v>27</v>
      </c>
      <c r="C5" s="63" t="s">
        <v>6</v>
      </c>
      <c r="D5" s="100">
        <v>2</v>
      </c>
      <c r="E5" s="64">
        <v>1</v>
      </c>
      <c r="F5" s="103" t="s">
        <v>66</v>
      </c>
    </row>
    <row r="6" spans="1:8" ht="114">
      <c r="A6" s="122"/>
      <c r="B6" s="124"/>
      <c r="C6" s="65" t="s">
        <v>4</v>
      </c>
      <c r="D6" s="100">
        <v>6</v>
      </c>
      <c r="E6" s="64">
        <v>5</v>
      </c>
      <c r="F6" s="103" t="s">
        <v>105</v>
      </c>
    </row>
    <row r="7" spans="1:8" ht="120" customHeight="1">
      <c r="A7" s="121">
        <v>3</v>
      </c>
      <c r="B7" s="123" t="s">
        <v>28</v>
      </c>
      <c r="C7" s="65" t="s">
        <v>29</v>
      </c>
      <c r="D7" s="100">
        <v>2</v>
      </c>
      <c r="E7" s="64">
        <v>0</v>
      </c>
      <c r="F7" s="104" t="s">
        <v>71</v>
      </c>
    </row>
    <row r="8" spans="1:8" ht="48.75" customHeight="1">
      <c r="A8" s="122"/>
      <c r="B8" s="124"/>
      <c r="C8" s="65" t="s">
        <v>5</v>
      </c>
      <c r="D8" s="100">
        <v>2</v>
      </c>
      <c r="E8" s="64">
        <v>2</v>
      </c>
      <c r="F8" s="105" t="s">
        <v>43</v>
      </c>
    </row>
    <row r="9" spans="1:8" ht="39.75" customHeight="1">
      <c r="A9" s="66"/>
      <c r="B9" s="99"/>
      <c r="C9" s="65" t="s">
        <v>16</v>
      </c>
      <c r="D9" s="101">
        <f>SUM(D3:D8)</f>
        <v>25</v>
      </c>
      <c r="E9" s="67">
        <f>SUM(E3:E8)</f>
        <v>18</v>
      </c>
      <c r="F9" s="99"/>
    </row>
  </sheetData>
  <mergeCells count="7">
    <mergeCell ref="A7:A8"/>
    <mergeCell ref="B7:B8"/>
    <mergeCell ref="A1:F1"/>
    <mergeCell ref="A3:A4"/>
    <mergeCell ref="B3:B4"/>
    <mergeCell ref="A5:A6"/>
    <mergeCell ref="B5:B6"/>
  </mergeCells>
  <pageMargins left="1" right="0.19685039370078741" top="0.11811023622047245" bottom="0.15748031496062992" header="0.31496062992125984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"/>
  <sheetViews>
    <sheetView view="pageBreakPreview" zoomScale="50" zoomScaleNormal="75" zoomScaleSheetLayoutView="50" workbookViewId="0">
      <pane ySplit="4" topLeftCell="A5" activePane="bottomLeft" state="frozen"/>
      <selection pane="bottomLeft" activeCell="I3" sqref="I3:I4"/>
    </sheetView>
  </sheetViews>
  <sheetFormatPr defaultRowHeight="15"/>
  <cols>
    <col min="1" max="1" width="33.28515625" style="1" customWidth="1"/>
    <col min="2" max="2" width="15.28515625" style="1" customWidth="1"/>
    <col min="3" max="3" width="17.85546875" style="1" customWidth="1"/>
    <col min="4" max="4" width="15.28515625" style="1" customWidth="1"/>
    <col min="5" max="5" width="21.5703125" style="1" customWidth="1"/>
    <col min="6" max="6" width="14.140625" style="1" customWidth="1"/>
    <col min="7" max="7" width="18.140625" style="1" customWidth="1"/>
    <col min="8" max="8" width="20.85546875" style="1" customWidth="1"/>
    <col min="9" max="9" width="24.140625" style="1" customWidth="1"/>
    <col min="10" max="10" width="20.28515625" style="1" customWidth="1"/>
    <col min="11" max="11" width="21" style="1" customWidth="1"/>
    <col min="12" max="12" width="53.140625" style="1" customWidth="1"/>
    <col min="13" max="16" width="9.140625" style="1"/>
    <col min="17" max="17" width="10.140625" style="1" bestFit="1" customWidth="1"/>
    <col min="18" max="23" width="9.140625" style="1"/>
    <col min="24" max="24" width="20.28515625" style="1" customWidth="1"/>
    <col min="25" max="16384" width="9.140625" style="1"/>
  </cols>
  <sheetData>
    <row r="1" spans="1:24" ht="69.75" customHeight="1" thickBot="1">
      <c r="A1" s="130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24" ht="59.25" customHeight="1" thickBot="1">
      <c r="A2" s="19" t="s">
        <v>14</v>
      </c>
      <c r="B2" s="20"/>
      <c r="C2" s="20"/>
      <c r="D2" s="20"/>
      <c r="F2" s="20"/>
      <c r="G2" s="21"/>
      <c r="H2" s="20"/>
      <c r="I2" s="20" t="s">
        <v>110</v>
      </c>
      <c r="J2" s="23"/>
      <c r="K2" s="22"/>
      <c r="L2" s="22"/>
    </row>
    <row r="3" spans="1:24" ht="51.75" customHeight="1" thickBot="1">
      <c r="A3" s="133" t="s">
        <v>8</v>
      </c>
      <c r="B3" s="135">
        <v>2016</v>
      </c>
      <c r="C3" s="136"/>
      <c r="D3" s="135">
        <v>2017</v>
      </c>
      <c r="E3" s="136"/>
      <c r="F3" s="135">
        <v>2018</v>
      </c>
      <c r="G3" s="136"/>
      <c r="H3" s="128" t="s">
        <v>55</v>
      </c>
      <c r="I3" s="128" t="s">
        <v>56</v>
      </c>
      <c r="J3" s="128" t="s">
        <v>53</v>
      </c>
      <c r="K3" s="128" t="s">
        <v>54</v>
      </c>
      <c r="L3" s="137" t="s">
        <v>47</v>
      </c>
    </row>
    <row r="4" spans="1:24" ht="150.75" customHeight="1" thickBot="1">
      <c r="A4" s="134"/>
      <c r="B4" s="68" t="s">
        <v>48</v>
      </c>
      <c r="C4" s="69" t="s">
        <v>49</v>
      </c>
      <c r="D4" s="68" t="s">
        <v>48</v>
      </c>
      <c r="E4" s="69" t="s">
        <v>49</v>
      </c>
      <c r="F4" s="68" t="s">
        <v>48</v>
      </c>
      <c r="G4" s="69" t="s">
        <v>49</v>
      </c>
      <c r="H4" s="129"/>
      <c r="I4" s="129"/>
      <c r="J4" s="129"/>
      <c r="K4" s="129"/>
      <c r="L4" s="138"/>
    </row>
    <row r="5" spans="1:24" ht="135">
      <c r="A5" s="70" t="s">
        <v>50</v>
      </c>
      <c r="B5" s="27">
        <v>5</v>
      </c>
      <c r="C5" s="78">
        <v>39.119999999999997</v>
      </c>
      <c r="D5" s="27">
        <v>10</v>
      </c>
      <c r="E5" s="83">
        <v>868</v>
      </c>
      <c r="F5" s="27">
        <v>10</v>
      </c>
      <c r="G5" s="78">
        <f>172.02+192+20.12</f>
        <v>384.14</v>
      </c>
      <c r="H5" s="31">
        <f>F5+D5+B5</f>
        <v>25</v>
      </c>
      <c r="I5" s="86">
        <f>G5+E5+C5</f>
        <v>1291.2599999999998</v>
      </c>
      <c r="J5" s="33" t="s">
        <v>7</v>
      </c>
      <c r="K5" s="89" t="s">
        <v>7</v>
      </c>
      <c r="L5" s="90" t="s">
        <v>67</v>
      </c>
    </row>
    <row r="6" spans="1:24" ht="168.75">
      <c r="A6" s="71" t="s">
        <v>57</v>
      </c>
      <c r="B6" s="28">
        <v>0</v>
      </c>
      <c r="C6" s="79">
        <v>0</v>
      </c>
      <c r="D6" s="28">
        <v>13</v>
      </c>
      <c r="E6" s="84">
        <v>600.12</v>
      </c>
      <c r="F6" s="28">
        <v>12</v>
      </c>
      <c r="G6" s="79">
        <f>479.02+192+20+0.12</f>
        <v>691.14</v>
      </c>
      <c r="H6" s="32">
        <f>F6+D6+B6</f>
        <v>25</v>
      </c>
      <c r="I6" s="87">
        <f>G6+E6+C6</f>
        <v>1291.26</v>
      </c>
      <c r="J6" s="34" t="s">
        <v>7</v>
      </c>
      <c r="K6" s="91" t="s">
        <v>7</v>
      </c>
      <c r="L6" s="74" t="s">
        <v>68</v>
      </c>
    </row>
    <row r="7" spans="1:24" ht="168.75">
      <c r="A7" s="71" t="s">
        <v>58</v>
      </c>
      <c r="B7" s="29">
        <v>0</v>
      </c>
      <c r="C7" s="80">
        <v>0</v>
      </c>
      <c r="D7" s="29">
        <v>13</v>
      </c>
      <c r="E7" s="81">
        <v>600.12</v>
      </c>
      <c r="F7" s="29">
        <v>10</v>
      </c>
      <c r="G7" s="80">
        <f>471.02+192+5.12</f>
        <v>668.14</v>
      </c>
      <c r="H7" s="32">
        <f t="shared" ref="H7:H9" si="0">F7+D7+B7</f>
        <v>23</v>
      </c>
      <c r="I7" s="73">
        <f>G7+E7+C7</f>
        <v>1268.26</v>
      </c>
      <c r="J7" s="35">
        <f>B5+D5+F5-D7-F7</f>
        <v>2</v>
      </c>
      <c r="K7" s="73">
        <f>I6-I7</f>
        <v>23</v>
      </c>
      <c r="L7" s="74" t="s">
        <v>69</v>
      </c>
      <c r="Q7" s="1">
        <v>344.96</v>
      </c>
    </row>
    <row r="8" spans="1:24" ht="270" customHeight="1">
      <c r="A8" s="71" t="s">
        <v>51</v>
      </c>
      <c r="B8" s="29">
        <v>1</v>
      </c>
      <c r="C8" s="81">
        <v>3</v>
      </c>
      <c r="D8" s="29">
        <v>5</v>
      </c>
      <c r="E8" s="81">
        <v>67</v>
      </c>
      <c r="F8" s="29">
        <v>12</v>
      </c>
      <c r="G8" s="80">
        <f>628.32+12+192</f>
        <v>832.32</v>
      </c>
      <c r="H8" s="32">
        <f t="shared" si="0"/>
        <v>18</v>
      </c>
      <c r="I8" s="73">
        <f>G8+E8+C8</f>
        <v>902.32</v>
      </c>
      <c r="J8" s="36">
        <v>4</v>
      </c>
      <c r="K8" s="73">
        <f>I7-I8</f>
        <v>365.93999999999994</v>
      </c>
      <c r="L8" s="75" t="s">
        <v>70</v>
      </c>
      <c r="Q8" s="1">
        <v>192</v>
      </c>
      <c r="R8" s="24"/>
      <c r="X8" s="1">
        <f>902.32</f>
        <v>902.32</v>
      </c>
    </row>
    <row r="9" spans="1:24" ht="135.75" thickBot="1">
      <c r="A9" s="72" t="s">
        <v>52</v>
      </c>
      <c r="B9" s="30">
        <v>1</v>
      </c>
      <c r="C9" s="82">
        <v>3</v>
      </c>
      <c r="D9" s="30">
        <v>4</v>
      </c>
      <c r="E9" s="82">
        <v>62</v>
      </c>
      <c r="F9" s="30">
        <v>11</v>
      </c>
      <c r="G9" s="85">
        <f>628+5.2</f>
        <v>633.20000000000005</v>
      </c>
      <c r="H9" s="32">
        <f t="shared" si="0"/>
        <v>16</v>
      </c>
      <c r="I9" s="88">
        <f>G9+E9+C9</f>
        <v>698.2</v>
      </c>
      <c r="J9" s="37">
        <v>2</v>
      </c>
      <c r="K9" s="76">
        <f>I8-I9</f>
        <v>204.12</v>
      </c>
      <c r="L9" s="77" t="s">
        <v>106</v>
      </c>
      <c r="Q9" s="39">
        <f>SUM(Q7:Q8)</f>
        <v>536.96</v>
      </c>
      <c r="X9" s="1">
        <v>192</v>
      </c>
    </row>
    <row r="10" spans="1:24">
      <c r="X10" s="1">
        <f>X8-X9</f>
        <v>710.32</v>
      </c>
    </row>
  </sheetData>
  <mergeCells count="10">
    <mergeCell ref="H3:H4"/>
    <mergeCell ref="A1:L1"/>
    <mergeCell ref="A3:A4"/>
    <mergeCell ref="B3:C3"/>
    <mergeCell ref="D3:E3"/>
    <mergeCell ref="F3:G3"/>
    <mergeCell ref="I3:I4"/>
    <mergeCell ref="K3:K4"/>
    <mergeCell ref="L3:L4"/>
    <mergeCell ref="J3:J4"/>
  </mergeCells>
  <pageMargins left="1.07" right="0.19685039370078741" top="0.19685039370078741" bottom="0.19685039370078741" header="0.31496062992125984" footer="0.31496062992125984"/>
  <pageSetup paperSize="9" scale="48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topLeftCell="A22" zoomScaleSheetLayoutView="100" workbookViewId="0">
      <selection activeCell="D32" sqref="D32"/>
    </sheetView>
  </sheetViews>
  <sheetFormatPr defaultRowHeight="18.75"/>
  <cols>
    <col min="1" max="1" width="9.85546875" style="1" customWidth="1"/>
    <col min="2" max="2" width="16.42578125" style="48" customWidth="1"/>
    <col min="3" max="3" width="17.7109375" style="48" customWidth="1"/>
    <col min="4" max="4" width="104.140625" style="48" customWidth="1"/>
    <col min="5" max="16384" width="9.140625" style="1"/>
  </cols>
  <sheetData>
    <row r="1" spans="1:4" ht="32.25" customHeight="1">
      <c r="A1" s="139" t="s">
        <v>113</v>
      </c>
      <c r="B1" s="140"/>
      <c r="C1" s="140"/>
      <c r="D1" s="141"/>
    </row>
    <row r="2" spans="1:4" ht="42" customHeight="1">
      <c r="A2" s="96" t="s">
        <v>72</v>
      </c>
      <c r="B2" s="97" t="s">
        <v>73</v>
      </c>
      <c r="C2" s="97" t="s">
        <v>74</v>
      </c>
      <c r="D2" s="92" t="s">
        <v>75</v>
      </c>
    </row>
    <row r="3" spans="1:4" ht="57.75" customHeight="1">
      <c r="A3" s="93">
        <v>1</v>
      </c>
      <c r="B3" s="40">
        <v>42768</v>
      </c>
      <c r="C3" s="41">
        <v>43862</v>
      </c>
      <c r="D3" s="42" t="s">
        <v>76</v>
      </c>
    </row>
    <row r="4" spans="1:4" ht="57.75" customHeight="1">
      <c r="A4" s="93">
        <v>2</v>
      </c>
      <c r="B4" s="40">
        <v>42822</v>
      </c>
      <c r="C4" s="41">
        <v>43917</v>
      </c>
      <c r="D4" s="42" t="s">
        <v>77</v>
      </c>
    </row>
    <row r="5" spans="1:4" ht="57.75" customHeight="1">
      <c r="A5" s="93">
        <v>3</v>
      </c>
      <c r="B5" s="40">
        <v>42829</v>
      </c>
      <c r="C5" s="41">
        <v>43924</v>
      </c>
      <c r="D5" s="42" t="s">
        <v>78</v>
      </c>
    </row>
    <row r="6" spans="1:4" ht="57.75" customHeight="1">
      <c r="A6" s="93">
        <v>4</v>
      </c>
      <c r="B6" s="40">
        <v>42829</v>
      </c>
      <c r="C6" s="41">
        <v>43924</v>
      </c>
      <c r="D6" s="42" t="s">
        <v>79</v>
      </c>
    </row>
    <row r="7" spans="1:4" ht="57.75" customHeight="1">
      <c r="A7" s="93">
        <v>5</v>
      </c>
      <c r="B7" s="40">
        <v>42829</v>
      </c>
      <c r="C7" s="41">
        <v>43924</v>
      </c>
      <c r="D7" s="43" t="s">
        <v>80</v>
      </c>
    </row>
    <row r="8" spans="1:4" ht="57.75" customHeight="1">
      <c r="A8" s="93">
        <v>6</v>
      </c>
      <c r="B8" s="40">
        <v>42829</v>
      </c>
      <c r="C8" s="41">
        <v>43924</v>
      </c>
      <c r="D8" s="42" t="s">
        <v>81</v>
      </c>
    </row>
    <row r="9" spans="1:4" ht="57.75" customHeight="1">
      <c r="A9" s="94">
        <v>7</v>
      </c>
      <c r="B9" s="44">
        <v>42838</v>
      </c>
      <c r="C9" s="44">
        <v>43933</v>
      </c>
      <c r="D9" s="45" t="s">
        <v>82</v>
      </c>
    </row>
    <row r="10" spans="1:4" ht="57.75" customHeight="1">
      <c r="A10" s="93">
        <v>8</v>
      </c>
      <c r="B10" s="44">
        <v>42872</v>
      </c>
      <c r="C10" s="46">
        <v>43967</v>
      </c>
      <c r="D10" s="42" t="s">
        <v>83</v>
      </c>
    </row>
    <row r="11" spans="1:4" ht="57.75" customHeight="1">
      <c r="A11" s="93">
        <v>9</v>
      </c>
      <c r="B11" s="44">
        <v>42877</v>
      </c>
      <c r="C11" s="46">
        <v>43972</v>
      </c>
      <c r="D11" s="42" t="s">
        <v>84</v>
      </c>
    </row>
    <row r="12" spans="1:4" ht="57.75" customHeight="1">
      <c r="A12" s="93">
        <v>10</v>
      </c>
      <c r="B12" s="40">
        <v>42899</v>
      </c>
      <c r="C12" s="41">
        <v>43994</v>
      </c>
      <c r="D12" s="42" t="s">
        <v>85</v>
      </c>
    </row>
    <row r="13" spans="1:4" ht="57.75" customHeight="1">
      <c r="A13" s="93">
        <v>11</v>
      </c>
      <c r="B13" s="40">
        <v>42926</v>
      </c>
      <c r="C13" s="41">
        <v>44021</v>
      </c>
      <c r="D13" s="42" t="s">
        <v>86</v>
      </c>
    </row>
    <row r="14" spans="1:4" ht="57.75" customHeight="1">
      <c r="A14" s="93">
        <v>12</v>
      </c>
      <c r="B14" s="40">
        <v>42928</v>
      </c>
      <c r="C14" s="41">
        <v>44023</v>
      </c>
      <c r="D14" s="42" t="s">
        <v>87</v>
      </c>
    </row>
    <row r="15" spans="1:4" ht="57.75" customHeight="1">
      <c r="A15" s="95">
        <v>13</v>
      </c>
      <c r="B15" s="40">
        <v>42928</v>
      </c>
      <c r="C15" s="41">
        <v>44023</v>
      </c>
      <c r="D15" s="43" t="s">
        <v>88</v>
      </c>
    </row>
    <row r="16" spans="1:4" ht="57.75" customHeight="1">
      <c r="A16" s="95">
        <v>14</v>
      </c>
      <c r="B16" s="40">
        <v>43206</v>
      </c>
      <c r="C16" s="41">
        <v>45762</v>
      </c>
      <c r="D16" s="43" t="s">
        <v>89</v>
      </c>
    </row>
    <row r="17" spans="1:4" ht="57.75" customHeight="1">
      <c r="A17" s="95">
        <v>15</v>
      </c>
      <c r="B17" s="40">
        <v>43206</v>
      </c>
      <c r="C17" s="41">
        <v>45762</v>
      </c>
      <c r="D17" s="43" t="s">
        <v>90</v>
      </c>
    </row>
    <row r="18" spans="1:4" ht="57.75" customHeight="1">
      <c r="A18" s="95">
        <v>16</v>
      </c>
      <c r="B18" s="41">
        <v>43210</v>
      </c>
      <c r="C18" s="41">
        <v>45766</v>
      </c>
      <c r="D18" s="43" t="s">
        <v>91</v>
      </c>
    </row>
    <row r="19" spans="1:4" ht="57.75" customHeight="1">
      <c r="A19" s="95">
        <v>17</v>
      </c>
      <c r="B19" s="40">
        <v>43214</v>
      </c>
      <c r="C19" s="41">
        <v>45770</v>
      </c>
      <c r="D19" s="43" t="s">
        <v>92</v>
      </c>
    </row>
    <row r="20" spans="1:4" ht="57.75" customHeight="1">
      <c r="A20" s="93">
        <v>18</v>
      </c>
      <c r="B20" s="44">
        <v>43287</v>
      </c>
      <c r="C20" s="46">
        <v>45843</v>
      </c>
      <c r="D20" s="42" t="s">
        <v>93</v>
      </c>
    </row>
    <row r="21" spans="1:4" ht="57.75" customHeight="1">
      <c r="A21" s="95">
        <v>19</v>
      </c>
      <c r="B21" s="44">
        <v>43293</v>
      </c>
      <c r="C21" s="46">
        <v>45849</v>
      </c>
      <c r="D21" s="42" t="s">
        <v>94</v>
      </c>
    </row>
    <row r="22" spans="1:4" ht="57.75" customHeight="1">
      <c r="A22" s="95">
        <v>20</v>
      </c>
      <c r="B22" s="46">
        <v>43328</v>
      </c>
      <c r="C22" s="44">
        <v>45884</v>
      </c>
      <c r="D22" s="47" t="s">
        <v>95</v>
      </c>
    </row>
    <row r="23" spans="1:4" ht="57.75" customHeight="1">
      <c r="A23" s="95">
        <v>21</v>
      </c>
      <c r="B23" s="46">
        <v>43346</v>
      </c>
      <c r="C23" s="44">
        <v>45902</v>
      </c>
      <c r="D23" s="47" t="s">
        <v>96</v>
      </c>
    </row>
    <row r="24" spans="1:4" ht="56.25" customHeight="1">
      <c r="A24" s="93">
        <v>22</v>
      </c>
      <c r="B24" s="44">
        <v>43368</v>
      </c>
      <c r="C24" s="44">
        <v>45924</v>
      </c>
      <c r="D24" s="47" t="s">
        <v>97</v>
      </c>
    </row>
    <row r="25" spans="1:4" ht="56.25" customHeight="1">
      <c r="A25" s="95">
        <v>23</v>
      </c>
      <c r="B25" s="44">
        <v>43368</v>
      </c>
      <c r="C25" s="44">
        <v>45924</v>
      </c>
      <c r="D25" s="47" t="s">
        <v>98</v>
      </c>
    </row>
  </sheetData>
  <mergeCells count="1">
    <mergeCell ref="A1:D1"/>
  </mergeCells>
  <pageMargins left="0.89" right="0.23622047244094491" top="0.11811023622047245" bottom="0.19685039370078741" header="0.31496062992125984" footer="0.15748031496062992"/>
  <pageSetup paperSize="9" scale="90" orientation="landscape" r:id="rId1"/>
  <rowBreaks count="1" manualBreakCount="1">
    <brk id="12" max="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3" sqref="E13"/>
    </sheetView>
  </sheetViews>
  <sheetFormatPr defaultRowHeight="15"/>
  <sheetData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abstract </vt:lpstr>
      <vt:lpstr>circle wise abstract</vt:lpstr>
      <vt:lpstr>tariff wise abstract </vt:lpstr>
      <vt:lpstr>year wise abstract</vt:lpstr>
      <vt:lpstr>dg licences sheet</vt:lpstr>
      <vt:lpstr>Sheet1</vt:lpstr>
      <vt:lpstr>'abstract '!Print_Area</vt:lpstr>
      <vt:lpstr>'circle wise abstract'!Print_Area</vt:lpstr>
      <vt:lpstr>'dg licences sheet'!Print_Area</vt:lpstr>
      <vt:lpstr>'year wise abstract'!Print_Area</vt:lpstr>
      <vt:lpstr>'dg licences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2018-10-10T10:24:08Z</dcterms:modified>
</cp:coreProperties>
</file>