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8"/>
  </bookViews>
  <sheets>
    <sheet name="Net-Metering-Info  " sheetId="6" r:id="rId1"/>
    <sheet name="abstract " sheetId="4" r:id="rId2"/>
    <sheet name="circle wise abstract" sheetId="9" r:id="rId3"/>
    <sheet name="tariff wise abstract " sheetId="10" r:id="rId4"/>
    <sheet name="year wise abstract" sheetId="17" r:id="rId5"/>
    <sheet name="dg licences sheet" sheetId="18" r:id="rId6"/>
    <sheet name="Sheet1" sheetId="16" r:id="rId7"/>
  </sheets>
  <definedNames>
    <definedName name="_xlnm._FilterDatabase" localSheetId="2" hidden="1">'circle wise abstract'!$A$4:$K$12</definedName>
    <definedName name="_xlnm._FilterDatabase" localSheetId="0" hidden="1">'Net-Metering-Info  '!$A$5:$T$37</definedName>
    <definedName name="_xlnm.Print_Area" localSheetId="1">'abstract '!$A$1:$D$8</definedName>
    <definedName name="_xlnm.Print_Area" localSheetId="2">'circle wise abstract'!$A$1:$K$12</definedName>
    <definedName name="_xlnm.Print_Area" localSheetId="5">'dg licences sheet'!$A$1:$D$29</definedName>
    <definedName name="_xlnm.Print_Area" localSheetId="0">'Net-Metering-Info  '!$A$1:$T$39</definedName>
    <definedName name="_xlnm.Print_Area" localSheetId="3">'tariff wise abstract '!$A$1:$F$9</definedName>
    <definedName name="_xlnm.Print_Area" localSheetId="4">'year wise abstract'!$A$1:$L$9</definedName>
    <definedName name="_xlnm.Print_Titles" localSheetId="5">'dg licences sheet'!$1:$2</definedName>
    <definedName name="_xlnm.Print_Titles" localSheetId="0">'Net-Metering-Info  '!$1:$4</definedName>
  </definedNames>
  <calcPr calcId="124519"/>
</workbook>
</file>

<file path=xl/calcChain.xml><?xml version="1.0" encoding="utf-8"?>
<calcChain xmlns="http://schemas.openxmlformats.org/spreadsheetml/2006/main">
  <c r="J9" i="17"/>
  <c r="G9"/>
  <c r="G6"/>
  <c r="G5"/>
  <c r="D5" i="9"/>
  <c r="C5"/>
  <c r="C12" s="1"/>
  <c r="C4" i="4"/>
  <c r="C3"/>
  <c r="J8" i="17"/>
  <c r="G7"/>
  <c r="C5" i="4"/>
  <c r="B8"/>
  <c r="B6"/>
  <c r="H6"/>
  <c r="E9" i="10"/>
  <c r="D9"/>
  <c r="J12" i="9"/>
  <c r="I12"/>
  <c r="H12"/>
  <c r="G12"/>
  <c r="F12"/>
  <c r="E12"/>
  <c r="D12"/>
  <c r="G38" i="6"/>
  <c r="C6" i="4" l="1"/>
  <c r="I41" i="6"/>
  <c r="I6" i="17"/>
  <c r="I5"/>
  <c r="H18"/>
  <c r="L13"/>
  <c r="I15"/>
  <c r="V4"/>
  <c r="G8"/>
  <c r="V38" i="6"/>
  <c r="H8" i="17"/>
  <c r="Q38" i="6"/>
  <c r="P34" i="17"/>
  <c r="AA7"/>
  <c r="H8" i="4" l="1"/>
  <c r="H7" i="17"/>
  <c r="H9"/>
  <c r="I9"/>
  <c r="X10"/>
  <c r="X8"/>
  <c r="F8" i="4"/>
  <c r="Q9" i="17"/>
  <c r="I7"/>
  <c r="F5" i="4"/>
  <c r="V22" i="6"/>
  <c r="I8" i="17"/>
  <c r="H6"/>
  <c r="H5"/>
  <c r="J7"/>
  <c r="K8" l="1"/>
  <c r="K9"/>
  <c r="K7"/>
  <c r="H41" i="6"/>
  <c r="C7" i="4"/>
  <c r="V23" i="6"/>
  <c r="D10" i="9"/>
  <c r="C10"/>
  <c r="C8" i="4" l="1"/>
  <c r="F6" l="1"/>
  <c r="F3"/>
</calcChain>
</file>

<file path=xl/sharedStrings.xml><?xml version="1.0" encoding="utf-8"?>
<sst xmlns="http://schemas.openxmlformats.org/spreadsheetml/2006/main" count="514" uniqueCount="276">
  <si>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</si>
  <si>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</si>
  <si>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</si>
  <si>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</si>
  <si>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</si>
  <si>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</si>
  <si>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</si>
  <si>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</si>
  <si>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</si>
  <si>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</si>
  <si>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</si>
  <si>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</si>
  <si>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</si>
  <si>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</si>
  <si>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</si>
  <si>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</si>
  <si>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</si>
  <si>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</si>
  <si>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</si>
  <si>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</si>
  <si>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</si>
  <si>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</si>
  <si>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</si>
  <si>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</si>
  <si>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</si>
  <si>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</si>
  <si>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</si>
  <si>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</si>
  <si>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</si>
  <si>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</si>
  <si>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</si>
  <si>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</si>
  <si>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</si>
  <si>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</si>
  <si>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</si>
  <si>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</si>
  <si>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Buch Villas</t>
  </si>
  <si>
    <t>City Lodhran</t>
  </si>
  <si>
    <t>UNILEVER TEA FACTORY</t>
  </si>
  <si>
    <t>Reon</t>
  </si>
  <si>
    <t>Preimer Energy (Pvt) Ltd.</t>
  </si>
  <si>
    <t>Installed</t>
  </si>
  <si>
    <t>Solar Tech.</t>
  </si>
  <si>
    <t>M/S Creative Electronics</t>
  </si>
  <si>
    <t>A-2a(04)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</si>
  <si>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</si>
  <si>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</si>
  <si>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</si>
  <si>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</si>
  <si>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</si>
  <si>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</si>
  <si>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03154210167800</t>
  </si>
  <si>
    <t>Connection Installed. Billing Started</t>
  </si>
  <si>
    <t>YES</t>
  </si>
  <si>
    <t>-</t>
  </si>
  <si>
    <t>Description</t>
  </si>
  <si>
    <t>Detail</t>
  </si>
  <si>
    <t>No. of Applications Received</t>
  </si>
  <si>
    <t>No. of Connections Installed</t>
  </si>
  <si>
    <t xml:space="preserve"> Applications Under Process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</si>
  <si>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</si>
  <si>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</si>
  <si>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</si>
  <si>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</si>
  <si>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</si>
  <si>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Capacity (KW)</t>
  </si>
  <si>
    <t>KHALID  NAZEER CMISSIONER SAHIWAL</t>
  </si>
  <si>
    <t>NASEEM AHMAD/ FAZAL CLOTH MILLS 59/3 ABDALI ROAD MULTAN</t>
  </si>
  <si>
    <t>B2b (12)T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</si>
  <si>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</si>
  <si>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</si>
  <si>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</si>
  <si>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</si>
  <si>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</si>
  <si>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</si>
  <si>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</si>
  <si>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</si>
  <si>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</si>
  <si>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</si>
  <si>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</si>
  <si>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</si>
  <si>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</si>
  <si>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</si>
  <si>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</si>
  <si>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</si>
  <si>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</si>
  <si>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</si>
  <si>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</si>
  <si>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</si>
  <si>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</si>
  <si>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</si>
  <si>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</si>
  <si>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>Total</t>
  </si>
  <si>
    <t>Multan</t>
  </si>
  <si>
    <t>Bahawalpur</t>
  </si>
  <si>
    <t>Sahiwal</t>
  </si>
  <si>
    <t>Khanewal</t>
  </si>
  <si>
    <t>Under Process</t>
  </si>
  <si>
    <t>DGL/349/2018</t>
  </si>
  <si>
    <t xml:space="preserve">DGL/343/20178 </t>
  </si>
  <si>
    <t xml:space="preserve">DGL/348/2018 </t>
  </si>
  <si>
    <t>Sr. No.</t>
  </si>
  <si>
    <t>Type</t>
  </si>
  <si>
    <t>No. Of Connections</t>
  </si>
  <si>
    <t>Meters Installed</t>
  </si>
  <si>
    <t>Domestic</t>
  </si>
  <si>
    <t>Commercial</t>
  </si>
  <si>
    <t>Industrial</t>
  </si>
  <si>
    <t>B2b(12)T</t>
  </si>
  <si>
    <t>Genereation licences applied to NEPRA</t>
  </si>
  <si>
    <t>Genereation licences issued by NEPRA</t>
  </si>
  <si>
    <t>Genereation licences pending at NEPRA</t>
  </si>
  <si>
    <r>
      <t xml:space="preserve">Installed      </t>
    </r>
    <r>
      <rPr>
        <b/>
        <sz val="12"/>
        <color rgb="FF000000"/>
        <rFont val="Calibri"/>
        <family val="2"/>
      </rPr>
      <t xml:space="preserve"> </t>
    </r>
  </si>
  <si>
    <r>
      <t>Remaining</t>
    </r>
    <r>
      <rPr>
        <b/>
        <sz val="12"/>
        <color rgb="FF000000"/>
        <rFont val="Calibri"/>
        <family val="2"/>
      </rPr>
      <t xml:space="preserve"> </t>
    </r>
  </si>
  <si>
    <t xml:space="preserve">Circles  Names </t>
  </si>
  <si>
    <r>
      <t xml:space="preserve">Circles Codes  </t>
    </r>
    <r>
      <rPr>
        <b/>
        <sz val="14"/>
        <color rgb="FF000000"/>
        <rFont val="Calibri"/>
        <family val="2"/>
      </rPr>
      <t xml:space="preserve"> </t>
    </r>
  </si>
  <si>
    <r>
      <t xml:space="preserve"> Total Sanctioned/ Connected Load (KW)         </t>
    </r>
    <r>
      <rPr>
        <b/>
        <sz val="16"/>
        <color rgb="FF000000"/>
        <rFont val="Calibri"/>
        <family val="2"/>
      </rPr>
      <t xml:space="preserve"> </t>
    </r>
  </si>
  <si>
    <r>
      <t xml:space="preserve">  Total required load for Net Metering (KW)  </t>
    </r>
    <r>
      <rPr>
        <b/>
        <sz val="16"/>
        <color rgb="FF000000"/>
        <rFont val="Calibri"/>
        <family val="2"/>
      </rPr>
      <t xml:space="preserve"> </t>
    </r>
  </si>
  <si>
    <r>
      <t>Generation     (KW)</t>
    </r>
    <r>
      <rPr>
        <b/>
        <sz val="16"/>
        <color rgb="FF000000"/>
        <rFont val="Calibri"/>
        <family val="2"/>
      </rPr>
      <t xml:space="preserve"> </t>
    </r>
  </si>
  <si>
    <r>
      <t>Total Applications</t>
    </r>
    <r>
      <rPr>
        <b/>
        <sz val="16"/>
        <color rgb="FF000000"/>
        <rFont val="Calibri"/>
        <family val="2"/>
      </rPr>
      <t xml:space="preserve"> </t>
    </r>
  </si>
  <si>
    <r>
      <t>Billing  Started</t>
    </r>
    <r>
      <rPr>
        <b/>
        <sz val="16"/>
        <color rgb="FF000000"/>
        <rFont val="Calibri"/>
        <family val="2"/>
      </rPr>
      <t xml:space="preserve"> </t>
    </r>
  </si>
  <si>
    <r>
      <t>Applied to NEPRA</t>
    </r>
    <r>
      <rPr>
        <b/>
        <sz val="16"/>
        <color rgb="FF000000"/>
        <rFont val="Calibri"/>
        <family val="2"/>
      </rPr>
      <t xml:space="preserve"> </t>
    </r>
  </si>
  <si>
    <t xml:space="preserve">DGL/358/2018 </t>
  </si>
  <si>
    <t>NO</t>
  </si>
  <si>
    <t>Connection Installed. Billing started.</t>
  </si>
  <si>
    <t>Catkin Engineering Sale and Services (Pvt) Ltd.</t>
  </si>
  <si>
    <t>RAHIM ABAD</t>
  </si>
  <si>
    <t>Rahim Yar Khan</t>
  </si>
  <si>
    <t>MUSHTAQ AHAMAD LAGHARI S-O MUHAMAMD AKBAR LAGHARI VILLAGE RAHIM ABAD SADIQABAD</t>
  </si>
  <si>
    <t>Bahawal Nagar</t>
  </si>
  <si>
    <t>SHABBIR AHMAD
S-O MIRAJ DIN
EASTREN PRODUCTS-VITAL TEA LTD
QAZI WALA HAROON ABAD</t>
  </si>
  <si>
    <t>REON</t>
  </si>
  <si>
    <t>KHATAN</t>
  </si>
  <si>
    <t>Not Installed</t>
  </si>
  <si>
    <t>SOLAR MASTER</t>
  </si>
  <si>
    <t xml:space="preserve">DGL/463/2018 </t>
  </si>
  <si>
    <t xml:space="preserve">DGL/478/2018 </t>
  </si>
  <si>
    <t>Banglow Road</t>
  </si>
  <si>
    <t>Formulas</t>
  </si>
  <si>
    <t>ALI SHAH S/O MUREED HUSSAIN SHAH MOHALLAH LAL SHAH MAKHDOOM RASHID MULTAN</t>
  </si>
  <si>
    <t>POWER PROJECTS ORGNAIZATION</t>
  </si>
  <si>
    <t>MAKHDOOM RASHID CITY</t>
  </si>
  <si>
    <t xml:space="preserve">DGL/526/2018 </t>
  </si>
  <si>
    <t>PIR SADIQ SHAH</t>
  </si>
  <si>
    <t>SOBIA AKRAM W/O MUHAMMAD AKRAM CHAK No. 131/10 R JAHANIAN</t>
  </si>
  <si>
    <t>REMARKS</t>
  </si>
  <si>
    <t>Connections</t>
  </si>
  <si>
    <t xml:space="preserve"> Load For Net Metering (KW)</t>
  </si>
  <si>
    <t>Number of Connections applied to MEPCO</t>
  </si>
  <si>
    <t>Number of Connections Installed</t>
  </si>
  <si>
    <t>Pending connections 2018</t>
  </si>
  <si>
    <t>Pending  Load 2018</t>
  </si>
  <si>
    <t>TOTAL Connections</t>
  </si>
  <si>
    <t>TOTAL Load</t>
  </si>
  <si>
    <t>Number of Generation Licenses applied to NEPRA</t>
  </si>
  <si>
    <t>Number of Generation Licenses issued by NEPRA</t>
  </si>
  <si>
    <t>Vehari</t>
  </si>
  <si>
    <r>
      <t>Remarks</t>
    </r>
    <r>
      <rPr>
        <b/>
        <sz val="36"/>
        <color rgb="FF000000"/>
        <rFont val="Calibri"/>
        <family val="2"/>
      </rPr>
      <t xml:space="preserve"> </t>
    </r>
  </si>
  <si>
    <r>
      <t>Total connections</t>
    </r>
    <r>
      <rPr>
        <b/>
        <sz val="28"/>
        <color rgb="FF000000"/>
        <rFont val="Calibri"/>
        <family val="2"/>
      </rPr>
      <t xml:space="preserve"> </t>
    </r>
  </si>
  <si>
    <t>MUHAMMAD SARWAR S/O ABDUL MAJEED PUNJAB DEGREE COLLEGE AZIM ABAD BUREWALA</t>
  </si>
  <si>
    <t>DGL/561/2018</t>
  </si>
  <si>
    <r>
      <t xml:space="preserve">FATIMA JAFAR    W-O MUHAMMAD JAFAR CHOUDHARY, HOUSE NO. 383-C BUCH VILLAS MULTAN </t>
    </r>
    <r>
      <rPr>
        <sz val="14"/>
        <color theme="1"/>
        <rFont val="Times New Roman"/>
        <family val="1"/>
      </rPr>
      <t xml:space="preserve"> </t>
    </r>
  </si>
  <si>
    <t>Total Generation (KW)=</t>
  </si>
  <si>
    <t>Total Applied  (KW)=</t>
  </si>
  <si>
    <t>DGL/620/2018</t>
  </si>
  <si>
    <t>DGL/608/2018</t>
  </si>
  <si>
    <t>AZEEM AKRAM S/O MUHAMMAD AKRAM SUPERIOR COLLEGE VEHARI ROAD HASIL PUR</t>
  </si>
  <si>
    <t>VEHARI ROAD</t>
  </si>
  <si>
    <t>Sr.#</t>
  </si>
  <si>
    <t>Date</t>
  </si>
  <si>
    <t>Expiry Date</t>
  </si>
  <si>
    <t>Generation Licence No. And Application No. And Name</t>
  </si>
  <si>
    <t>Generation Licence No. DGL/48/2017 - Licence Application No. LAN-48 - MEPCO Head Quarters, Khanewal Road, Multan</t>
  </si>
  <si>
    <t>Generation Licence No. DGL/76/2017 - Licence Application No. LAN-76 - Mr. Khawaja M. Younus, Multan</t>
  </si>
  <si>
    <t xml:space="preserve">Generation Licence No. DGL/83/2017 - Licence Application No. LAN-83 Mr. Malik Noor Asghar Bucha, Multan </t>
  </si>
  <si>
    <t>Generation Licence No. DGL/79/2017 - Licence Application No. LAN-79 - Mr. Khawaja M. Ilyas, Masood Spinning Mills, Kabirwala</t>
  </si>
  <si>
    <t>Generation Licence No. DGL/77/2017 - Licence Application No. LAN-77 - Mr. Khawaja M. Younus, Mahmood Textile Mills, Multan</t>
  </si>
  <si>
    <t>Generation Licence No. DGL/80/2017 - Licence Application No. LAN-80 - Mr. Asif Iqbal, Sahiwal</t>
  </si>
  <si>
    <t xml:space="preserve">Generation Licence No. DGL/78/2017 - Licence Application No. LAN-78 - Mr. Khawaja Muhammad Younus, Multan </t>
  </si>
  <si>
    <t xml:space="preserve">Generation Licence No. DGL/74/2017 - Licence Application No. LAN-74 - Zila Council, Iqbal Road, Sahiwal </t>
  </si>
  <si>
    <t xml:space="preserve">Generation Licence No. DGL/75/2017 - Licence Application No. LAN-75 - Office of the Deputy Commissioner, Lodhran </t>
  </si>
  <si>
    <t>Generation Licence No. DGL/107/2017 - Licence Application No. LAN-107 - Mrs. Sajida Khalid, Multan</t>
  </si>
  <si>
    <t>Generation Licence No. DGL/106/2017 Licence Application No. LAN-106 Unilever Khanewal Tea Factory, Khanewal</t>
  </si>
  <si>
    <t>Generation Licence No. DGL/128/2017 Licence Application No. LAN-128 Mr. Naimat Ullah Qureshi, Multan</t>
  </si>
  <si>
    <t>Generation Licence No. DGL/117/2017 Licence Application No. LAN-117 Mr. Muhammad Arshad Nadeem, Multan</t>
  </si>
  <si>
    <r>
      <t>Generation Licence No. DGL/343/2018 Licence Application No. LAN-343 Allied Engineering &amp; Services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Multan</t>
    </r>
  </si>
  <si>
    <t>Generation Licence No. DGL/348/2018 Licence Application No. LAN-348 Mr. Amir Owais Ghauri, Bahawalpur</t>
  </si>
  <si>
    <t>Generation Licence No. DGL/349/2018 Licence Application No. LAN-349 Fazal Cloth Mills Limited, Multan</t>
  </si>
  <si>
    <t>Generation Licence No. DGL/358/2018 Licence Application No. LAN-358 Mr. Hameed Raza, Multan</t>
  </si>
  <si>
    <t>Generation Licence No. DGL/463/2018 Licence Application No. LAN-463 Mr. Mushtaq Ahmad Laghari Village Rahimabad Tehsil Sadiqabad</t>
  </si>
  <si>
    <r>
      <t>Generation Licence No. DGL/478/2018 - Licence Application No. LAN-478 - Mr. Shabbir Ahmad, Eastern Products (Private) Limited</t>
    </r>
    <r>
      <rPr>
        <sz val="14"/>
        <color theme="1"/>
        <rFont val="Verdana"/>
        <family val="2"/>
      </rPr>
      <t>, MEPCO</t>
    </r>
  </si>
  <si>
    <r>
      <t>Generation Licence No. DGL/526/2018 - Licence Application No. LAN-526 - Ms. Fatima Jafar</t>
    </r>
    <r>
      <rPr>
        <sz val="14"/>
        <color theme="1"/>
        <rFont val="Verdana"/>
        <family val="2"/>
      </rPr>
      <t>, MEPCO</t>
    </r>
  </si>
  <si>
    <r>
      <t>Generation Licence No. DGL/561/2018 - Licence Application No. LAN-561 -Mr. Muhammad Hussain Tahir</t>
    </r>
    <r>
      <rPr>
        <sz val="14"/>
        <color theme="1"/>
        <rFont val="Verdana"/>
        <family val="2"/>
      </rPr>
      <t>, MEPCO</t>
    </r>
  </si>
  <si>
    <r>
      <t>Generation Licence No. DGL/608/2018 - Licence Application No. LAN-608 - </t>
    </r>
    <r>
      <rPr>
        <b/>
        <sz val="14"/>
        <color rgb="FF000000"/>
        <rFont val="Verdana"/>
        <family val="2"/>
      </rPr>
      <t>Ms. Sobia Akram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MEPCO</t>
    </r>
  </si>
  <si>
    <t>DN for bidirectional meters issued to Consumer and paid by Consumer. Demand of Meter sent to Manager (MM)</t>
  </si>
  <si>
    <t>MUHAMMAD HUSSAIN TAHIR      S-O MUKHTIAR AHMAD, 73-R BANGLOW ROAD HAROONABAD</t>
  </si>
  <si>
    <t>GHANI PUR</t>
  </si>
  <si>
    <t>MAHMOOD AHMAD SHEIKH     S-O MUHAMMAD AHMAD SHEIKH NEAR REST HOUSE BAHAWALPUR</t>
  </si>
  <si>
    <t>Butch Villas</t>
  </si>
  <si>
    <t>City-3</t>
  </si>
  <si>
    <t>Civil Lines</t>
  </si>
  <si>
    <t>Eid Gah Road</t>
  </si>
  <si>
    <t>Masood 
Spinning Unit-2</t>
  </si>
  <si>
    <t>N.Mahal(Cantt)</t>
  </si>
  <si>
    <t>Darbar Peer Akbar Shah</t>
  </si>
  <si>
    <t>DGL/691/2018</t>
  </si>
  <si>
    <t>Applied To NEPRA on 01/10/2018 and generation license issued on 24/10/2018</t>
  </si>
  <si>
    <t>Number of Connections Where Billing Started</t>
  </si>
  <si>
    <r>
      <t>Generation Licence No. DGL/620/2018 - Licence Application No. LAN-620 - </t>
    </r>
    <r>
      <rPr>
        <b/>
        <sz val="14"/>
        <color rgb="FF000000"/>
        <rFont val="Verdana"/>
        <family val="2"/>
      </rPr>
      <t>Mr. Muhammad Sarwar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for 192.0 KW photo
voltaic solar based distributed generation facility located at Punjab Degree College, Azim Abad, Burewala</t>
    </r>
  </si>
  <si>
    <t>Generation Licence No. DGL/691/2018 - Licence Application No. LAN-691 GL Azeem Akram, for 19.44 KW photo voltaic
solar based distributed generation facility located at Superior College, Vehari Road, Hasilpur</t>
  </si>
  <si>
    <t>Meter Installed on 03/11/2018</t>
  </si>
  <si>
    <t>Permission granted to consumer on 12/09/2018 for purchase of meter. Meter will be installed after provision by consumer.</t>
  </si>
  <si>
    <t>MUHAMMAD KHALID ALVI S/O MUHAMMAD SHARIF ALVI 43-A GULGASHT COLONY MULTAN</t>
  </si>
  <si>
    <t>A-1a(01)T</t>
  </si>
  <si>
    <t xml:space="preserve">USMANABAD </t>
  </si>
  <si>
    <t>04151715528700</t>
  </si>
  <si>
    <t>SAMINA MUJAHID W/O MUJAHID ALI AT 98-B BUCH VILLAS MULTAN</t>
  </si>
  <si>
    <t>15151758884003</t>
  </si>
  <si>
    <t>MUHAMMAD JUNAID MASOOD HOUSE #66-M, WAPDA TOWN PHASE II MULTAN</t>
  </si>
  <si>
    <t>17151753124630</t>
  </si>
  <si>
    <t>08154160646004</t>
  </si>
  <si>
    <t xml:space="preserve">Applied To NEPRA on 19/11/2018 </t>
  </si>
  <si>
    <t xml:space="preserve">Applied To NEPRA on 20/11/2018 </t>
  </si>
  <si>
    <t>NIL</t>
  </si>
  <si>
    <t>Read Solar (PVT) Limited</t>
  </si>
  <si>
    <t>Tail Wala</t>
  </si>
  <si>
    <t>Sky Electric (PVT) Limited</t>
  </si>
  <si>
    <t>Billing of5 connections started.  1# Connection  is under process.</t>
  </si>
  <si>
    <t xml:space="preserve">SAIF ALI S/O CHOUDHARY SARDAR MUHAMMAD CHAK #106/DB YAZMAN, BAHAWALPUR  </t>
  </si>
  <si>
    <t>Generation Licence No. DGL/732/2018 - Licence Application No. LAN-732 - Mr. Sheikh Mahmood, MEPCO</t>
  </si>
  <si>
    <t>Generation Licence No. DGL/769/2018 - Licence Application No. LAN-769 - Mr. Muhammad Khalid Alvi, MEPCO</t>
  </si>
  <si>
    <t>DGL/732/2018</t>
  </si>
  <si>
    <t>DGL/769/2018</t>
  </si>
  <si>
    <t>Applied To NEPRA on 08/11/2018  &amp; DGL issued on 20/11/2018</t>
  </si>
  <si>
    <t>Applied To NEPRA on 22/10/2018  and DGL issued on 19/11/2018</t>
  </si>
  <si>
    <t>DGL/768/2018</t>
  </si>
  <si>
    <t>1# Connection Applied To NEPRA For DG License On  20/11/2018.</t>
  </si>
  <si>
    <r>
      <t>Generation Licence No. DGL/768/2018 - Licence Application No. LAN-768 - </t>
    </r>
    <r>
      <rPr>
        <b/>
        <sz val="14"/>
        <color rgb="FF000000"/>
        <rFont val="Verdana"/>
        <family val="2"/>
      </rPr>
      <t>Mr. Ali Shah</t>
    </r>
    <r>
      <rPr>
        <sz val="14"/>
        <color rgb="FF000000"/>
        <rFont val="Verdana"/>
        <family val="2"/>
      </rPr>
      <t>, MEPCO</t>
    </r>
  </si>
  <si>
    <t>a) 5  connections meter not installed due to non-availability of meters within Manager (MM) MEPCO. 
b) Permission granted to 1# consumer on 12/09/2018  for purchase of meters. Meters will be installed after provision of meter by consumer.</t>
  </si>
  <si>
    <t>New 28156451202700 and Old 05156451202700</t>
  </si>
  <si>
    <t xml:space="preserve">New 28155140275502 and old 03155140275502
</t>
  </si>
  <si>
    <t>Sr. No</t>
  </si>
  <si>
    <t xml:space="preserve">SHAHZIA ZUBAIR  W-O ZUBAIR BILAL AT 12-E,OFFICERS COLONY MULTAN  </t>
  </si>
  <si>
    <t xml:space="preserve">Applied To NEPRA on 03/12/2018 </t>
  </si>
  <si>
    <t>Shamsabad</t>
  </si>
  <si>
    <t>Applied to NEPRA in  10/2018, 11/2018 &amp; 12/2018</t>
  </si>
  <si>
    <t>Applied To NEPRA  19-11-2018,   20-11-2018,                 03-12-2018 &amp; 06-12-2018</t>
  </si>
  <si>
    <t xml:space="preserve">MALIK MUHAMMAD IBRAHEEM S-O WAHID BUX AT H#1341 BM WAHID ABAD COLONY OLD SHUJA ABAD ROAD MULTAN </t>
  </si>
  <si>
    <t>Old Shujabad Road</t>
  </si>
  <si>
    <t xml:space="preserve">Applied To NEPRA on 06/12/2018 </t>
  </si>
  <si>
    <t>2# DN for bidirectional meters issued to Consumer (under Process). 3 connections applied to NEPRA on 19/11/2018 &amp; 03/12/2018 &amp; 06/12/2018. 1# is under process for Net Meter.</t>
  </si>
  <si>
    <t>32 applications received</t>
  </si>
  <si>
    <t>32 applications applied to NEPRA</t>
  </si>
  <si>
    <t>03151322240300</t>
  </si>
  <si>
    <t xml:space="preserve">    Dated:10-12-2018</t>
  </si>
  <si>
    <r>
      <t xml:space="preserve">Progress of Net Metering </t>
    </r>
    <r>
      <rPr>
        <b/>
        <sz val="18"/>
        <color theme="1"/>
        <rFont val="Calibri"/>
        <family val="2"/>
        <scheme val="minor"/>
      </rPr>
      <t>(Dated: 10-12-2018)</t>
    </r>
  </si>
  <si>
    <t>MEPCO Circlewise Progress of Net Metering on Roshan Pakistan App 
 (Dated:10-11-2018)</t>
  </si>
  <si>
    <r>
      <rPr>
        <b/>
        <sz val="32"/>
        <color theme="1"/>
        <rFont val="Calibri"/>
        <family val="2"/>
        <scheme val="minor"/>
      </rPr>
      <t xml:space="preserve">Progress of Net Metering  Tariff wise Abstract  </t>
    </r>
    <r>
      <rPr>
        <b/>
        <sz val="16"/>
        <color theme="1"/>
        <rFont val="Calibri"/>
        <family val="2"/>
        <scheme val="minor"/>
      </rPr>
      <t>(Dated: 10-11-2018)</t>
    </r>
  </si>
  <si>
    <t xml:space="preserve">    Dated: 10-11-2018</t>
  </si>
  <si>
    <t>NEPRA Generation Licences for MEPCO Net Metering Consumers Till Dated:10-11-2018</t>
  </si>
  <si>
    <t>Connection Installed. Billing  will start in 12/2018.</t>
  </si>
  <si>
    <t>MCO not feeded in 10/2018 &amp; 11/2018 Billing.</t>
  </si>
  <si>
    <t>Export reading not posted.</t>
  </si>
  <si>
    <t>MCO not feeded in billing of 11/2018. Billing will start in 12/2018.</t>
  </si>
  <si>
    <t>Applied To NEPRA on 15/08/2018 and License issued the License on 23/11/2018.</t>
  </si>
  <si>
    <t xml:space="preserve">Billing of 19 Connections Started. 2# Connections billing will start in 12/2018 </t>
  </si>
  <si>
    <t>2# connections billing will start in 12/2018.</t>
  </si>
  <si>
    <t>Connection Installed. 2# connections Billing will start in 12/2018.</t>
  </si>
  <si>
    <t xml:space="preserve">Billing of 19 Connections Started. 3# Connections billing will start in 12/2018 </t>
  </si>
  <si>
    <t>Under Process for Net Meters</t>
  </si>
  <si>
    <t>3# Applied To NEPRA For DG License On  19-11-2018 &amp; 03/12/2018 &amp; 06/12/2018.  1# Connection DN Issued To Consumer. 1# connection billing will start in 12/2018. 2# are under process for Net Meters.</t>
  </si>
  <si>
    <t>Meter installed on 08/10/2018. Billing started in 10/2018.</t>
  </si>
  <si>
    <r>
      <t xml:space="preserve">1# connection applied to NEPRA on </t>
    </r>
    <r>
      <rPr>
        <b/>
        <sz val="14"/>
        <color rgb="FF000000"/>
        <rFont val="Calibri"/>
        <family val="2"/>
        <scheme val="minor"/>
      </rPr>
      <t xml:space="preserve"> 20/11/2018. 2# connections are under process for Net Meters.</t>
    </r>
  </si>
  <si>
    <t>Meter installed on 14/09/2018. Billing started on 15/ 10/2018.</t>
  </si>
  <si>
    <t>Permission granted to consumers on 12/09/2018 for purchase of meter. 2nd Meter will be installed after provision of meters by consumers. 1# connection billing will start in 12/2018.</t>
  </si>
  <si>
    <t xml:space="preserve">2 # Connections DN for bidirectional meters Issued to Consumer. 3 # connections are under process. 01 # connections 30.00 KW, permission granted to consumers on 12/09/2018  for purchase of meters. Meters will be installed after provision of meters by consumers.
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</si>
</sst>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4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rgb="FF000000"/>
      <name val="Arial"/>
      <family val="2"/>
    </font>
    <font>
      <b/>
      <sz val="12"/>
      <color rgb="FF000000"/>
      <name val="Gill Sans MT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13" fillId="0" borderId="15" xfId="0" applyFont="1" applyBorder="1" applyAlignment="1">
      <alignment vertical="center"/>
    </xf>
    <xf numFmtId="0" fontId="0" fillId="0" borderId="15" xfId="0" applyBorder="1"/>
    <xf numFmtId="0" fontId="13" fillId="0" borderId="16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9" fillId="6" borderId="17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/>
    <xf numFmtId="15" fontId="4" fillId="5" borderId="1" xfId="0" applyNumberFormat="1" applyFont="1" applyFill="1" applyBorder="1" applyAlignment="1">
      <alignment horizontal="center" vertical="center" wrapText="1"/>
    </xf>
    <xf numFmtId="2" fontId="26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Border="1"/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7" fillId="0" borderId="0" xfId="0" applyNumberFormat="1" applyFont="1"/>
    <xf numFmtId="0" fontId="17" fillId="0" borderId="0" xfId="0" applyFont="1"/>
    <xf numFmtId="0" fontId="27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/>
    </xf>
    <xf numFmtId="0" fontId="12" fillId="6" borderId="26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0" fillId="0" borderId="0" xfId="0" applyNumberFormat="1"/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2" fontId="12" fillId="7" borderId="35" xfId="0" applyNumberFormat="1" applyFont="1" applyFill="1" applyBorder="1" applyAlignment="1">
      <alignment horizontal="center" vertical="center"/>
    </xf>
    <xf numFmtId="1" fontId="12" fillId="7" borderId="36" xfId="0" quotePrefix="1" applyNumberFormat="1" applyFont="1" applyFill="1" applyBorder="1" applyAlignment="1">
      <alignment horizontal="center" vertical="center"/>
    </xf>
    <xf numFmtId="1" fontId="12" fillId="7" borderId="36" xfId="0" applyNumberFormat="1" applyFont="1" applyFill="1" applyBorder="1" applyAlignment="1">
      <alignment horizontal="center" vertical="center"/>
    </xf>
    <xf numFmtId="1" fontId="12" fillId="7" borderId="3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0" borderId="3" xfId="0" applyBorder="1"/>
    <xf numFmtId="49" fontId="2" fillId="0" borderId="1" xfId="0" quotePrefix="1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4" fillId="0" borderId="0" xfId="0" applyFont="1"/>
    <xf numFmtId="14" fontId="28" fillId="5" borderId="12" xfId="0" applyNumberFormat="1" applyFont="1" applyFill="1" applyBorder="1" applyAlignment="1">
      <alignment horizontal="center" vertical="center" wrapText="1"/>
    </xf>
    <xf numFmtId="14" fontId="28" fillId="5" borderId="44" xfId="0" applyNumberFormat="1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left" vertical="center" wrapText="1"/>
    </xf>
    <xf numFmtId="0" fontId="36" fillId="5" borderId="44" xfId="0" applyFont="1" applyFill="1" applyBorder="1" applyAlignment="1">
      <alignment horizontal="left" vertical="center" wrapText="1"/>
    </xf>
    <xf numFmtId="14" fontId="28" fillId="5" borderId="1" xfId="0" applyNumberFormat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 wrapText="1"/>
    </xf>
    <xf numFmtId="14" fontId="28" fillId="5" borderId="22" xfId="0" applyNumberFormat="1" applyFont="1" applyFill="1" applyBorder="1" applyAlignment="1">
      <alignment horizontal="center" vertical="center" wrapText="1"/>
    </xf>
    <xf numFmtId="0" fontId="36" fillId="5" borderId="4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2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180" wrapText="1"/>
    </xf>
    <xf numFmtId="4" fontId="4" fillId="3" borderId="1" xfId="0" applyNumberFormat="1" applyFont="1" applyFill="1" applyBorder="1" applyAlignment="1">
      <alignment horizontal="center" vertical="center" textRotation="180" wrapText="1"/>
    </xf>
    <xf numFmtId="0" fontId="20" fillId="3" borderId="1" xfId="0" applyFont="1" applyFill="1" applyBorder="1" applyAlignment="1">
      <alignment horizontal="center" vertical="center" wrapText="1" readingOrder="1"/>
    </xf>
    <xf numFmtId="0" fontId="15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9" fillId="3" borderId="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textRotation="90" wrapText="1"/>
    </xf>
    <xf numFmtId="0" fontId="5" fillId="3" borderId="33" xfId="0" applyFont="1" applyFill="1" applyBorder="1" applyAlignment="1">
      <alignment horizontal="center" vertical="center" textRotation="90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2" fontId="12" fillId="3" borderId="36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2" fontId="5" fillId="3" borderId="31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2" fontId="12" fillId="3" borderId="21" xfId="0" applyNumberFormat="1" applyFont="1" applyFill="1" applyBorder="1" applyAlignment="1">
      <alignment horizontal="center" vertical="center"/>
    </xf>
    <xf numFmtId="2" fontId="12" fillId="3" borderId="28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2" fontId="12" fillId="3" borderId="38" xfId="0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2" fontId="12" fillId="3" borderId="39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7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180" wrapText="1"/>
    </xf>
    <xf numFmtId="0" fontId="15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48" xfId="0" applyFill="1" applyBorder="1"/>
    <xf numFmtId="0" fontId="28" fillId="0" borderId="0" xfId="0" applyFont="1"/>
    <xf numFmtId="14" fontId="41" fillId="5" borderId="12" xfId="0" applyNumberFormat="1" applyFont="1" applyFill="1" applyBorder="1" applyAlignment="1">
      <alignment horizontal="center" vertical="center" wrapText="1"/>
    </xf>
    <xf numFmtId="14" fontId="41" fillId="5" borderId="44" xfId="0" applyNumberFormat="1" applyFont="1" applyFill="1" applyBorder="1" applyAlignment="1">
      <alignment horizontal="center" vertical="center" wrapText="1"/>
    </xf>
    <xf numFmtId="0" fontId="41" fillId="3" borderId="45" xfId="0" applyFont="1" applyFill="1" applyBorder="1" applyAlignment="1">
      <alignment horizontal="center" vertical="center"/>
    </xf>
    <xf numFmtId="2" fontId="11" fillId="3" borderId="34" xfId="0" applyNumberFormat="1" applyFont="1" applyFill="1" applyBorder="1" applyAlignment="1">
      <alignment horizontal="center" vertical="center"/>
    </xf>
    <xf numFmtId="2" fontId="11" fillId="3" borderId="35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11" fillId="3" borderId="36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2" fontId="29" fillId="3" borderId="36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2" fillId="7" borderId="34" xfId="0" applyNumberFormat="1" applyFont="1" applyFill="1" applyBorder="1" applyAlignment="1">
      <alignment horizontal="center" vertical="center"/>
    </xf>
    <xf numFmtId="2" fontId="12" fillId="3" borderId="34" xfId="0" applyNumberFormat="1" applyFont="1" applyFill="1" applyBorder="1" applyAlignment="1">
      <alignment horizontal="center" vertical="center"/>
    </xf>
    <xf numFmtId="1" fontId="12" fillId="3" borderId="38" xfId="0" applyNumberFormat="1" applyFont="1" applyFill="1" applyBorder="1" applyAlignment="1">
      <alignment horizontal="center" vertical="center"/>
    </xf>
    <xf numFmtId="14" fontId="42" fillId="5" borderId="44" xfId="0" applyNumberFormat="1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/>
    </xf>
    <xf numFmtId="14" fontId="42" fillId="5" borderId="12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 readingOrder="1"/>
    </xf>
    <xf numFmtId="0" fontId="22" fillId="5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9" xfId="0" applyFont="1" applyFill="1" applyBorder="1" applyAlignment="1">
      <alignment horizontal="center" vertical="center" textRotation="88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3" borderId="31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2:D29" totalsRowShown="0" headerRowDxfId="7" headerRowBorderDxfId="6" tableBorderDxfId="5" totalsRowBorderDxfId="4">
  <autoFilter ref="A2:D29">
    <filterColumn colId="2"/>
  </autoFilter>
  <sortState ref="A3:D15">
    <sortCondition ref="A2:A15"/>
  </sortState>
  <tableColumns count="4">
    <tableColumn id="1" name="Sr.#" dataDxfId="3"/>
    <tableColumn id="2" name="Date" dataDxfId="2"/>
    <tableColumn id="4" name="Expiry Date" dataDxfId="1"/>
    <tableColumn id="3" name="Generation Licence No. And Application No. And Name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41"/>
  <sheetViews>
    <sheetView tabSelected="1" view="pageBreakPreview" zoomScale="55" zoomScaleNormal="51" zoomScaleSheetLayoutView="55" workbookViewId="0">
      <pane ySplit="4" topLeftCell="A5" activePane="bottomLeft" state="frozen"/>
      <selection pane="bottomLeft" activeCell="N47" sqref="N47"/>
    </sheetView>
  </sheetViews>
  <sheetFormatPr defaultColWidth="9.140625" defaultRowHeight="15"/>
  <cols>
    <col min="1" max="1" width="9.140625" style="2"/>
    <col min="2" max="2" width="7.28515625" style="2" customWidth="1"/>
    <col min="3" max="3" width="39.5703125" style="2" customWidth="1"/>
    <col min="4" max="4" width="12" style="2" customWidth="1"/>
    <col min="5" max="5" width="23.5703125" style="3" customWidth="1"/>
    <col min="6" max="6" width="20.140625" style="2" customWidth="1"/>
    <col min="7" max="7" width="29.140625" style="2" customWidth="1"/>
    <col min="8" max="8" width="11.5703125" style="2" customWidth="1"/>
    <col min="9" max="9" width="17.28515625" style="2" customWidth="1"/>
    <col min="10" max="10" width="18.7109375" style="3" customWidth="1"/>
    <col min="11" max="11" width="12.28515625" style="2" customWidth="1"/>
    <col min="12" max="12" width="14.140625" style="2" customWidth="1"/>
    <col min="13" max="13" width="17.85546875" style="3" customWidth="1"/>
    <col min="14" max="14" width="21.5703125" style="3" customWidth="1"/>
    <col min="15" max="15" width="22.5703125" style="2" customWidth="1"/>
    <col min="16" max="16" width="12.5703125" style="2" customWidth="1"/>
    <col min="17" max="17" width="19.7109375" style="2" customWidth="1"/>
    <col min="18" max="18" width="14" style="2" customWidth="1"/>
    <col min="19" max="19" width="29" style="1" customWidth="1"/>
    <col min="20" max="20" width="27.5703125" style="3" customWidth="1"/>
    <col min="21" max="21" width="9.140625" style="2"/>
    <col min="22" max="22" width="19.5703125" style="2" customWidth="1"/>
    <col min="23" max="16384" width="9.140625" style="2"/>
  </cols>
  <sheetData>
    <row r="1" spans="1:20" ht="43.5" customHeight="1" thickBot="1">
      <c r="B1" s="21"/>
      <c r="C1" s="22"/>
      <c r="D1" s="22"/>
      <c r="E1" s="22"/>
      <c r="F1" s="22" t="s">
        <v>16</v>
      </c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4"/>
    </row>
    <row r="2" spans="1:20" ht="41.25" customHeight="1" thickBot="1">
      <c r="B2" s="30" t="s">
        <v>69</v>
      </c>
      <c r="C2" s="20"/>
      <c r="D2" s="20"/>
      <c r="E2" s="20"/>
      <c r="F2" s="20"/>
      <c r="G2" s="2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 t="s">
        <v>254</v>
      </c>
      <c r="T2" s="31"/>
    </row>
    <row r="3" spans="1:20" ht="72" customHeight="1">
      <c r="A3" s="207" t="s">
        <v>241</v>
      </c>
      <c r="B3" s="217" t="s">
        <v>1</v>
      </c>
      <c r="C3" s="219" t="s">
        <v>9</v>
      </c>
      <c r="D3" s="221" t="s">
        <v>10</v>
      </c>
      <c r="E3" s="197" t="s">
        <v>3</v>
      </c>
      <c r="F3" s="211" t="s">
        <v>7</v>
      </c>
      <c r="G3" s="205" t="s">
        <v>62</v>
      </c>
      <c r="H3" s="209" t="s">
        <v>2</v>
      </c>
      <c r="I3" s="211" t="s">
        <v>8</v>
      </c>
      <c r="J3" s="205" t="s">
        <v>11</v>
      </c>
      <c r="K3" s="215" t="s">
        <v>17</v>
      </c>
      <c r="L3" s="209" t="s">
        <v>4</v>
      </c>
      <c r="M3" s="205" t="s">
        <v>5</v>
      </c>
      <c r="N3" s="211" t="s">
        <v>61</v>
      </c>
      <c r="O3" s="201" t="s">
        <v>12</v>
      </c>
      <c r="P3" s="203" t="s">
        <v>14</v>
      </c>
      <c r="Q3" s="205" t="s">
        <v>13</v>
      </c>
      <c r="R3" s="213" t="s">
        <v>0</v>
      </c>
      <c r="S3" s="197" t="s">
        <v>6</v>
      </c>
      <c r="T3" s="199" t="s">
        <v>15</v>
      </c>
    </row>
    <row r="4" spans="1:20" ht="137.25" customHeight="1" thickBot="1">
      <c r="A4" s="208"/>
      <c r="B4" s="218"/>
      <c r="C4" s="220"/>
      <c r="D4" s="222"/>
      <c r="E4" s="198"/>
      <c r="F4" s="212"/>
      <c r="G4" s="206"/>
      <c r="H4" s="210"/>
      <c r="I4" s="212"/>
      <c r="J4" s="206"/>
      <c r="K4" s="216"/>
      <c r="L4" s="210"/>
      <c r="M4" s="206"/>
      <c r="N4" s="212"/>
      <c r="O4" s="202"/>
      <c r="P4" s="204"/>
      <c r="Q4" s="206"/>
      <c r="R4" s="214"/>
      <c r="S4" s="198"/>
      <c r="T4" s="200"/>
    </row>
    <row r="5" spans="1:20" ht="39" customHeight="1">
      <c r="A5" s="188"/>
      <c r="B5" s="187"/>
      <c r="C5" s="45"/>
      <c r="D5" s="46"/>
      <c r="E5" s="49"/>
      <c r="F5" s="50"/>
      <c r="G5" s="47"/>
      <c r="H5" s="51"/>
      <c r="I5" s="50"/>
      <c r="J5" s="47"/>
      <c r="K5" s="44"/>
      <c r="L5" s="51"/>
      <c r="M5" s="47"/>
      <c r="N5" s="50"/>
      <c r="O5" s="47"/>
      <c r="P5" s="48"/>
      <c r="Q5" s="47"/>
      <c r="R5" s="43"/>
      <c r="S5" s="49"/>
      <c r="T5" s="55"/>
    </row>
    <row r="6" spans="1:20" ht="220.5">
      <c r="A6" s="16">
        <v>1</v>
      </c>
      <c r="B6" s="16">
        <v>1</v>
      </c>
      <c r="C6" s="11" t="s">
        <v>26</v>
      </c>
      <c r="D6" s="9">
        <v>15421</v>
      </c>
      <c r="E6" s="56" t="s">
        <v>20</v>
      </c>
      <c r="F6" s="14">
        <v>42539</v>
      </c>
      <c r="G6" s="94" t="s">
        <v>51</v>
      </c>
      <c r="H6" s="12">
        <v>11</v>
      </c>
      <c r="I6" s="27">
        <v>3</v>
      </c>
      <c r="J6" s="11" t="s">
        <v>43</v>
      </c>
      <c r="K6" s="16" t="s">
        <v>18</v>
      </c>
      <c r="L6" s="32" t="s">
        <v>78</v>
      </c>
      <c r="M6" s="33" t="s">
        <v>37</v>
      </c>
      <c r="N6" s="4" t="s">
        <v>41</v>
      </c>
      <c r="O6" s="10">
        <v>43106</v>
      </c>
      <c r="P6" s="16" t="s">
        <v>18</v>
      </c>
      <c r="Q6" s="10">
        <v>43110</v>
      </c>
      <c r="R6" s="16">
        <v>3</v>
      </c>
      <c r="S6" s="25" t="s">
        <v>52</v>
      </c>
      <c r="T6" s="11" t="s">
        <v>54</v>
      </c>
    </row>
    <row r="7" spans="1:20" ht="149.25">
      <c r="A7" s="16">
        <v>2</v>
      </c>
      <c r="B7" s="16">
        <v>2</v>
      </c>
      <c r="C7" s="16" t="s">
        <v>23</v>
      </c>
      <c r="D7" s="9">
        <v>15173</v>
      </c>
      <c r="E7" s="56" t="s">
        <v>20</v>
      </c>
      <c r="F7" s="14">
        <v>42563</v>
      </c>
      <c r="G7" s="6">
        <v>13151734972100</v>
      </c>
      <c r="H7" s="13">
        <v>12</v>
      </c>
      <c r="I7" s="26">
        <v>3</v>
      </c>
      <c r="J7" s="11" t="s">
        <v>19</v>
      </c>
      <c r="K7" s="16" t="s">
        <v>18</v>
      </c>
      <c r="L7" s="32" t="s">
        <v>77</v>
      </c>
      <c r="M7" s="33" t="s">
        <v>48</v>
      </c>
      <c r="N7" s="4" t="s">
        <v>41</v>
      </c>
      <c r="O7" s="10">
        <v>42579</v>
      </c>
      <c r="P7" s="16" t="s">
        <v>18</v>
      </c>
      <c r="Q7" s="10">
        <v>42605</v>
      </c>
      <c r="R7" s="16">
        <v>3</v>
      </c>
      <c r="S7" s="25" t="s">
        <v>52</v>
      </c>
      <c r="T7" s="11" t="s">
        <v>54</v>
      </c>
    </row>
    <row r="8" spans="1:20" ht="149.25">
      <c r="A8" s="40">
        <v>3</v>
      </c>
      <c r="B8" s="40">
        <v>3</v>
      </c>
      <c r="C8" s="34" t="s">
        <v>66</v>
      </c>
      <c r="D8" s="35">
        <v>15512</v>
      </c>
      <c r="E8" s="56" t="s">
        <v>20</v>
      </c>
      <c r="F8" s="36">
        <v>42594</v>
      </c>
      <c r="G8" s="37">
        <v>12155121038000</v>
      </c>
      <c r="H8" s="38">
        <v>7</v>
      </c>
      <c r="I8" s="39">
        <v>3</v>
      </c>
      <c r="J8" s="25" t="s">
        <v>43</v>
      </c>
      <c r="K8" s="40" t="s">
        <v>18</v>
      </c>
      <c r="L8" s="41" t="s">
        <v>79</v>
      </c>
      <c r="M8" s="92" t="s">
        <v>200</v>
      </c>
      <c r="N8" s="42" t="s">
        <v>41</v>
      </c>
      <c r="O8" s="10">
        <v>43230</v>
      </c>
      <c r="P8" s="40" t="s">
        <v>18</v>
      </c>
      <c r="Q8" s="58">
        <v>43271</v>
      </c>
      <c r="R8" s="40">
        <v>3</v>
      </c>
      <c r="S8" s="25" t="s">
        <v>52</v>
      </c>
      <c r="T8" s="95" t="s">
        <v>54</v>
      </c>
    </row>
    <row r="9" spans="1:20" ht="315">
      <c r="A9" s="16">
        <v>4</v>
      </c>
      <c r="B9" s="16">
        <v>4</v>
      </c>
      <c r="C9" s="11" t="s">
        <v>90</v>
      </c>
      <c r="D9" s="9">
        <v>15175</v>
      </c>
      <c r="E9" s="56" t="s">
        <v>24</v>
      </c>
      <c r="F9" s="14">
        <v>42625</v>
      </c>
      <c r="G9" s="5">
        <v>27151758887001</v>
      </c>
      <c r="H9" s="12">
        <v>857</v>
      </c>
      <c r="I9" s="27">
        <v>25.5</v>
      </c>
      <c r="J9" s="11" t="s">
        <v>50</v>
      </c>
      <c r="K9" s="16" t="s">
        <v>18</v>
      </c>
      <c r="L9" s="32" t="s">
        <v>80</v>
      </c>
      <c r="M9" s="33" t="s">
        <v>36</v>
      </c>
      <c r="N9" s="4" t="s">
        <v>41</v>
      </c>
      <c r="O9" s="10">
        <v>43117</v>
      </c>
      <c r="P9" s="16" t="s">
        <v>18</v>
      </c>
      <c r="Q9" s="10">
        <v>43160</v>
      </c>
      <c r="R9" s="16">
        <v>25.5</v>
      </c>
      <c r="S9" s="25" t="s">
        <v>52</v>
      </c>
      <c r="T9" s="11" t="s">
        <v>54</v>
      </c>
    </row>
    <row r="10" spans="1:20" ht="219" customHeight="1">
      <c r="A10" s="16">
        <v>5</v>
      </c>
      <c r="B10" s="16">
        <v>5</v>
      </c>
      <c r="C10" s="17" t="s">
        <v>45</v>
      </c>
      <c r="D10" s="9">
        <v>15514</v>
      </c>
      <c r="E10" s="56" t="s">
        <v>44</v>
      </c>
      <c r="F10" s="14">
        <v>42719</v>
      </c>
      <c r="G10" s="8" t="s">
        <v>240</v>
      </c>
      <c r="H10" s="12">
        <v>5</v>
      </c>
      <c r="I10" s="27">
        <v>4.62</v>
      </c>
      <c r="J10" s="11" t="s">
        <v>46</v>
      </c>
      <c r="K10" s="16" t="s">
        <v>18</v>
      </c>
      <c r="L10" s="32" t="s">
        <v>81</v>
      </c>
      <c r="M10" s="33" t="s">
        <v>47</v>
      </c>
      <c r="N10" s="4" t="s">
        <v>41</v>
      </c>
      <c r="O10" s="10">
        <v>43118</v>
      </c>
      <c r="P10" s="16" t="s">
        <v>18</v>
      </c>
      <c r="Q10" s="10">
        <v>43143</v>
      </c>
      <c r="R10" s="16">
        <v>4.62</v>
      </c>
      <c r="S10" s="25" t="s">
        <v>52</v>
      </c>
      <c r="T10" s="11" t="s">
        <v>54</v>
      </c>
    </row>
    <row r="11" spans="1:20" ht="220.5">
      <c r="A11" s="16">
        <v>6</v>
      </c>
      <c r="B11" s="16">
        <v>6</v>
      </c>
      <c r="C11" s="11" t="s">
        <v>30</v>
      </c>
      <c r="D11" s="9">
        <v>15132</v>
      </c>
      <c r="E11" s="56" t="s">
        <v>20</v>
      </c>
      <c r="F11" s="14">
        <v>42741</v>
      </c>
      <c r="G11" s="5">
        <v>13151322030405</v>
      </c>
      <c r="H11" s="12">
        <v>5</v>
      </c>
      <c r="I11" s="27">
        <v>10</v>
      </c>
      <c r="J11" s="11" t="s">
        <v>42</v>
      </c>
      <c r="K11" s="16" t="s">
        <v>18</v>
      </c>
      <c r="L11" s="32" t="s">
        <v>82</v>
      </c>
      <c r="M11" s="33" t="s">
        <v>34</v>
      </c>
      <c r="N11" s="4" t="s">
        <v>41</v>
      </c>
      <c r="O11" s="7">
        <v>43086</v>
      </c>
      <c r="P11" s="16" t="s">
        <v>18</v>
      </c>
      <c r="Q11" s="10">
        <v>43090</v>
      </c>
      <c r="R11" s="16">
        <v>10</v>
      </c>
      <c r="S11" s="25" t="s">
        <v>52</v>
      </c>
      <c r="T11" s="11" t="s">
        <v>54</v>
      </c>
    </row>
    <row r="12" spans="1:20" ht="189">
      <c r="A12" s="16">
        <v>7</v>
      </c>
      <c r="B12" s="16">
        <v>7</v>
      </c>
      <c r="C12" s="11" t="s">
        <v>29</v>
      </c>
      <c r="D12" s="9">
        <v>15175</v>
      </c>
      <c r="E12" s="56" t="s">
        <v>20</v>
      </c>
      <c r="F12" s="14">
        <v>42761</v>
      </c>
      <c r="G12" s="5">
        <v>17151753136101</v>
      </c>
      <c r="H12" s="12">
        <v>5</v>
      </c>
      <c r="I12" s="27">
        <v>10</v>
      </c>
      <c r="J12" s="11" t="s">
        <v>49</v>
      </c>
      <c r="K12" s="16" t="s">
        <v>18</v>
      </c>
      <c r="L12" s="32" t="s">
        <v>83</v>
      </c>
      <c r="M12" s="33" t="s">
        <v>204</v>
      </c>
      <c r="N12" s="4" t="s">
        <v>41</v>
      </c>
      <c r="O12" s="10">
        <v>43088</v>
      </c>
      <c r="P12" s="16" t="s">
        <v>18</v>
      </c>
      <c r="Q12" s="10">
        <v>43089</v>
      </c>
      <c r="R12" s="16">
        <v>10</v>
      </c>
      <c r="S12" s="25" t="s">
        <v>52</v>
      </c>
      <c r="T12" s="11" t="s">
        <v>54</v>
      </c>
    </row>
    <row r="13" spans="1:20" ht="162">
      <c r="A13" s="16">
        <v>8</v>
      </c>
      <c r="B13" s="16">
        <v>8</v>
      </c>
      <c r="C13" s="11" t="s">
        <v>28</v>
      </c>
      <c r="D13" s="9">
        <v>15913</v>
      </c>
      <c r="E13" s="56" t="s">
        <v>27</v>
      </c>
      <c r="F13" s="14">
        <v>42774</v>
      </c>
      <c r="G13" s="5">
        <v>27159132372500</v>
      </c>
      <c r="H13" s="12">
        <v>503</v>
      </c>
      <c r="I13" s="27">
        <v>110</v>
      </c>
      <c r="J13" s="11" t="s">
        <v>39</v>
      </c>
      <c r="K13" s="16" t="s">
        <v>18</v>
      </c>
      <c r="L13" s="32" t="s">
        <v>84</v>
      </c>
      <c r="M13" s="33" t="s">
        <v>38</v>
      </c>
      <c r="N13" s="4" t="s">
        <v>41</v>
      </c>
      <c r="O13" s="10">
        <v>43116</v>
      </c>
      <c r="P13" s="16" t="s">
        <v>18</v>
      </c>
      <c r="Q13" s="10">
        <v>43134</v>
      </c>
      <c r="R13" s="16">
        <v>110</v>
      </c>
      <c r="S13" s="25" t="s">
        <v>52</v>
      </c>
      <c r="T13" s="11" t="s">
        <v>54</v>
      </c>
    </row>
    <row r="14" spans="1:20" ht="315">
      <c r="A14" s="16">
        <v>9</v>
      </c>
      <c r="B14" s="16">
        <v>9</v>
      </c>
      <c r="C14" s="11" t="s">
        <v>22</v>
      </c>
      <c r="D14" s="9">
        <v>15921</v>
      </c>
      <c r="E14" s="56" t="s">
        <v>20</v>
      </c>
      <c r="F14" s="14">
        <v>42797</v>
      </c>
      <c r="G14" s="6">
        <v>28159210647407</v>
      </c>
      <c r="H14" s="13">
        <v>6</v>
      </c>
      <c r="I14" s="26">
        <v>5</v>
      </c>
      <c r="J14" s="11" t="s">
        <v>40</v>
      </c>
      <c r="K14" s="16" t="s">
        <v>18</v>
      </c>
      <c r="L14" s="32" t="s">
        <v>89</v>
      </c>
      <c r="M14" s="33" t="s">
        <v>202</v>
      </c>
      <c r="N14" s="4" t="s">
        <v>41</v>
      </c>
      <c r="O14" s="7">
        <v>43090</v>
      </c>
      <c r="P14" s="16" t="s">
        <v>18</v>
      </c>
      <c r="Q14" s="10">
        <v>43144</v>
      </c>
      <c r="R14" s="16">
        <v>5</v>
      </c>
      <c r="S14" s="25" t="s">
        <v>52</v>
      </c>
      <c r="T14" s="11" t="s">
        <v>54</v>
      </c>
    </row>
    <row r="15" spans="1:20" ht="189">
      <c r="A15" s="16">
        <v>10</v>
      </c>
      <c r="B15" s="16">
        <v>10</v>
      </c>
      <c r="C15" s="11" t="s">
        <v>21</v>
      </c>
      <c r="D15" s="9">
        <v>15172</v>
      </c>
      <c r="E15" s="56" t="s">
        <v>20</v>
      </c>
      <c r="F15" s="14">
        <v>42797</v>
      </c>
      <c r="G15" s="5">
        <v>18151723474200</v>
      </c>
      <c r="H15" s="12">
        <v>12</v>
      </c>
      <c r="I15" s="27">
        <v>32</v>
      </c>
      <c r="J15" s="11" t="s">
        <v>40</v>
      </c>
      <c r="K15" s="16" t="s">
        <v>18</v>
      </c>
      <c r="L15" s="32" t="s">
        <v>86</v>
      </c>
      <c r="M15" s="33" t="s">
        <v>201</v>
      </c>
      <c r="N15" s="4" t="s">
        <v>41</v>
      </c>
      <c r="O15" s="10">
        <v>43088</v>
      </c>
      <c r="P15" s="16" t="s">
        <v>18</v>
      </c>
      <c r="Q15" s="10">
        <v>43096</v>
      </c>
      <c r="R15" s="16">
        <v>32</v>
      </c>
      <c r="S15" s="25" t="s">
        <v>52</v>
      </c>
      <c r="T15" s="11" t="s">
        <v>54</v>
      </c>
    </row>
    <row r="16" spans="1:20" ht="204" customHeight="1">
      <c r="A16" s="16">
        <v>11</v>
      </c>
      <c r="B16" s="16">
        <v>11</v>
      </c>
      <c r="C16" s="11" t="s">
        <v>25</v>
      </c>
      <c r="D16" s="9">
        <v>15113</v>
      </c>
      <c r="E16" s="56" t="s">
        <v>24</v>
      </c>
      <c r="F16" s="14">
        <v>42797</v>
      </c>
      <c r="G16" s="5">
        <v>27151130721400</v>
      </c>
      <c r="H16" s="12">
        <v>200</v>
      </c>
      <c r="I16" s="27">
        <v>64</v>
      </c>
      <c r="J16" s="11" t="s">
        <v>40</v>
      </c>
      <c r="K16" s="16" t="s">
        <v>18</v>
      </c>
      <c r="L16" s="32" t="s">
        <v>85</v>
      </c>
      <c r="M16" s="33" t="s">
        <v>33</v>
      </c>
      <c r="N16" s="4" t="s">
        <v>60</v>
      </c>
      <c r="O16" s="10">
        <v>43129</v>
      </c>
      <c r="P16" s="16" t="s">
        <v>18</v>
      </c>
      <c r="Q16" s="10">
        <v>43134</v>
      </c>
      <c r="R16" s="16">
        <v>64</v>
      </c>
      <c r="S16" s="25" t="s">
        <v>52</v>
      </c>
      <c r="T16" s="11" t="s">
        <v>54</v>
      </c>
    </row>
    <row r="17" spans="1:24" ht="220.5">
      <c r="A17" s="16">
        <v>12</v>
      </c>
      <c r="B17" s="16">
        <v>12</v>
      </c>
      <c r="C17" s="11" t="s">
        <v>91</v>
      </c>
      <c r="D17" s="9">
        <v>15921</v>
      </c>
      <c r="E17" s="56" t="s">
        <v>27</v>
      </c>
      <c r="F17" s="14">
        <v>42797</v>
      </c>
      <c r="G17" s="5">
        <v>30159212533901</v>
      </c>
      <c r="H17" s="12">
        <v>4999</v>
      </c>
      <c r="I17" s="27">
        <v>320</v>
      </c>
      <c r="J17" s="11" t="s">
        <v>40</v>
      </c>
      <c r="K17" s="16" t="s">
        <v>18</v>
      </c>
      <c r="L17" s="32" t="s">
        <v>88</v>
      </c>
      <c r="M17" s="33" t="s">
        <v>202</v>
      </c>
      <c r="N17" s="4" t="s">
        <v>60</v>
      </c>
      <c r="O17" s="10">
        <v>43131</v>
      </c>
      <c r="P17" s="16" t="s">
        <v>18</v>
      </c>
      <c r="Q17" s="10">
        <v>43134</v>
      </c>
      <c r="R17" s="16">
        <v>320</v>
      </c>
      <c r="S17" s="25" t="s">
        <v>52</v>
      </c>
      <c r="T17" s="11" t="s">
        <v>54</v>
      </c>
    </row>
    <row r="18" spans="1:24" ht="220.5">
      <c r="A18" s="16">
        <v>13</v>
      </c>
      <c r="B18" s="16">
        <v>13</v>
      </c>
      <c r="C18" s="11" t="s">
        <v>130</v>
      </c>
      <c r="D18" s="9">
        <v>15821</v>
      </c>
      <c r="E18" s="56" t="s">
        <v>68</v>
      </c>
      <c r="F18" s="14">
        <v>43095</v>
      </c>
      <c r="G18" s="70">
        <v>27158210966702</v>
      </c>
      <c r="H18" s="16">
        <v>482</v>
      </c>
      <c r="I18" s="177">
        <v>304</v>
      </c>
      <c r="J18" s="11" t="s">
        <v>131</v>
      </c>
      <c r="K18" s="16" t="s">
        <v>18</v>
      </c>
      <c r="L18" s="32" t="s">
        <v>136</v>
      </c>
      <c r="M18" s="33" t="s">
        <v>132</v>
      </c>
      <c r="N18" s="4" t="s">
        <v>41</v>
      </c>
      <c r="O18" s="7">
        <v>43407</v>
      </c>
      <c r="P18" s="16" t="s">
        <v>123</v>
      </c>
      <c r="Q18" s="9" t="s">
        <v>54</v>
      </c>
      <c r="R18" s="16">
        <v>304</v>
      </c>
      <c r="S18" s="189" t="s">
        <v>210</v>
      </c>
      <c r="T18" s="173" t="s">
        <v>263</v>
      </c>
    </row>
    <row r="19" spans="1:24" ht="189">
      <c r="A19" s="16">
        <v>14</v>
      </c>
      <c r="B19" s="16">
        <v>14</v>
      </c>
      <c r="C19" s="11" t="s">
        <v>32</v>
      </c>
      <c r="D19" s="9">
        <v>15175</v>
      </c>
      <c r="E19" s="56" t="s">
        <v>31</v>
      </c>
      <c r="F19" s="14">
        <v>42887</v>
      </c>
      <c r="G19" s="5">
        <v>17151753132415</v>
      </c>
      <c r="H19" s="12">
        <v>5</v>
      </c>
      <c r="I19" s="27">
        <v>10</v>
      </c>
      <c r="J19" s="11" t="s">
        <v>134</v>
      </c>
      <c r="K19" s="16" t="s">
        <v>18</v>
      </c>
      <c r="L19" s="32" t="s">
        <v>87</v>
      </c>
      <c r="M19" s="33" t="s">
        <v>35</v>
      </c>
      <c r="N19" s="4" t="s">
        <v>41</v>
      </c>
      <c r="O19" s="10">
        <v>43088</v>
      </c>
      <c r="P19" s="16" t="s">
        <v>53</v>
      </c>
      <c r="Q19" s="10">
        <v>43089</v>
      </c>
      <c r="R19" s="16">
        <v>10</v>
      </c>
      <c r="S19" s="25" t="s">
        <v>52</v>
      </c>
      <c r="T19" s="11" t="s">
        <v>54</v>
      </c>
      <c r="V19" s="2">
        <v>30</v>
      </c>
    </row>
    <row r="20" spans="1:24" ht="168.75">
      <c r="A20" s="16">
        <v>15</v>
      </c>
      <c r="B20" s="16">
        <v>15</v>
      </c>
      <c r="C20" s="19" t="s">
        <v>67</v>
      </c>
      <c r="D20" s="9">
        <v>15117</v>
      </c>
      <c r="E20" s="56" t="s">
        <v>63</v>
      </c>
      <c r="F20" s="14">
        <v>43150</v>
      </c>
      <c r="G20" s="5">
        <v>27151170144100</v>
      </c>
      <c r="H20" s="12">
        <v>145</v>
      </c>
      <c r="I20" s="27">
        <v>88</v>
      </c>
      <c r="J20" s="11" t="s">
        <v>40</v>
      </c>
      <c r="K20" s="16" t="s">
        <v>18</v>
      </c>
      <c r="L20" s="32" t="s">
        <v>98</v>
      </c>
      <c r="M20" s="33" t="s">
        <v>64</v>
      </c>
      <c r="N20" s="4" t="s">
        <v>41</v>
      </c>
      <c r="O20" s="10">
        <v>43235</v>
      </c>
      <c r="P20" s="16" t="s">
        <v>18</v>
      </c>
      <c r="Q20" s="10">
        <v>43252</v>
      </c>
      <c r="R20" s="16">
        <v>88</v>
      </c>
      <c r="S20" s="25" t="s">
        <v>52</v>
      </c>
      <c r="T20" s="11" t="s">
        <v>54</v>
      </c>
      <c r="V20" s="2">
        <v>304</v>
      </c>
    </row>
    <row r="21" spans="1:24" ht="202.5">
      <c r="A21" s="16">
        <v>16</v>
      </c>
      <c r="B21" s="16">
        <v>16</v>
      </c>
      <c r="C21" s="19" t="s">
        <v>70</v>
      </c>
      <c r="D21" s="9">
        <v>15138</v>
      </c>
      <c r="E21" s="56" t="s">
        <v>68</v>
      </c>
      <c r="F21" s="14">
        <v>43168</v>
      </c>
      <c r="G21" s="5">
        <v>27151380994405</v>
      </c>
      <c r="H21" s="12">
        <v>60</v>
      </c>
      <c r="I21" s="27">
        <v>23.76</v>
      </c>
      <c r="J21" s="11" t="s">
        <v>72</v>
      </c>
      <c r="K21" s="16" t="s">
        <v>18</v>
      </c>
      <c r="L21" s="32" t="s">
        <v>99</v>
      </c>
      <c r="M21" s="33" t="s">
        <v>73</v>
      </c>
      <c r="N21" s="4" t="s">
        <v>41</v>
      </c>
      <c r="O21" s="10">
        <v>43391</v>
      </c>
      <c r="P21" s="16" t="s">
        <v>123</v>
      </c>
      <c r="Q21" s="10" t="s">
        <v>54</v>
      </c>
      <c r="R21" s="16">
        <v>23.76</v>
      </c>
      <c r="S21" s="173" t="s">
        <v>260</v>
      </c>
      <c r="T21" s="173" t="s">
        <v>261</v>
      </c>
      <c r="V21" s="2">
        <v>23.76</v>
      </c>
    </row>
    <row r="22" spans="1:24" ht="161.25" customHeight="1">
      <c r="A22" s="16">
        <v>17</v>
      </c>
      <c r="B22" s="16">
        <v>17</v>
      </c>
      <c r="C22" s="19" t="s">
        <v>71</v>
      </c>
      <c r="D22" s="9">
        <v>15441</v>
      </c>
      <c r="E22" s="56" t="s">
        <v>63</v>
      </c>
      <c r="F22" s="14">
        <v>43171</v>
      </c>
      <c r="G22" s="5">
        <v>17154410396400</v>
      </c>
      <c r="H22" s="12">
        <v>5</v>
      </c>
      <c r="I22" s="27">
        <v>5</v>
      </c>
      <c r="J22" s="11" t="s">
        <v>40</v>
      </c>
      <c r="K22" s="16" t="s">
        <v>18</v>
      </c>
      <c r="L22" s="32" t="s">
        <v>100</v>
      </c>
      <c r="M22" s="33" t="s">
        <v>203</v>
      </c>
      <c r="N22" s="4" t="s">
        <v>41</v>
      </c>
      <c r="O22" s="10">
        <v>43235</v>
      </c>
      <c r="P22" s="10" t="s">
        <v>18</v>
      </c>
      <c r="Q22" s="10">
        <v>43267</v>
      </c>
      <c r="R22" s="40">
        <v>5</v>
      </c>
      <c r="S22" s="25" t="s">
        <v>52</v>
      </c>
      <c r="T22" s="95" t="s">
        <v>54</v>
      </c>
      <c r="V22" s="2">
        <f>SUM(V19:V21)</f>
        <v>357.76</v>
      </c>
    </row>
    <row r="23" spans="1:24" ht="202.5">
      <c r="A23" s="16">
        <v>18</v>
      </c>
      <c r="B23" s="16">
        <v>18</v>
      </c>
      <c r="C23" s="19" t="s">
        <v>74</v>
      </c>
      <c r="D23" s="9">
        <v>15171</v>
      </c>
      <c r="E23" s="56" t="s">
        <v>75</v>
      </c>
      <c r="F23" s="14">
        <v>43193</v>
      </c>
      <c r="G23" s="5">
        <v>13151717096201</v>
      </c>
      <c r="H23" s="12">
        <v>6</v>
      </c>
      <c r="I23" s="27">
        <v>5.2</v>
      </c>
      <c r="J23" s="11" t="s">
        <v>40</v>
      </c>
      <c r="K23" s="16" t="s">
        <v>18</v>
      </c>
      <c r="L23" s="32" t="s">
        <v>122</v>
      </c>
      <c r="M23" s="33" t="s">
        <v>76</v>
      </c>
      <c r="N23" s="4" t="s">
        <v>60</v>
      </c>
      <c r="O23" s="10">
        <v>43341</v>
      </c>
      <c r="P23" s="16" t="s">
        <v>18</v>
      </c>
      <c r="Q23" s="10">
        <v>43367</v>
      </c>
      <c r="R23" s="16">
        <v>5.2</v>
      </c>
      <c r="S23" s="25" t="s">
        <v>52</v>
      </c>
      <c r="T23" s="11" t="s">
        <v>54</v>
      </c>
      <c r="V23" s="62">
        <f>23.76+5.2+12+304</f>
        <v>344.96</v>
      </c>
      <c r="W23" s="60"/>
      <c r="X23" s="60"/>
    </row>
    <row r="24" spans="1:24" ht="270">
      <c r="A24" s="16">
        <v>19</v>
      </c>
      <c r="B24" s="16">
        <v>19</v>
      </c>
      <c r="C24" s="19" t="s">
        <v>128</v>
      </c>
      <c r="D24" s="9">
        <v>15645</v>
      </c>
      <c r="E24" s="56" t="s">
        <v>75</v>
      </c>
      <c r="F24" s="14">
        <v>43203</v>
      </c>
      <c r="G24" s="8" t="s">
        <v>239</v>
      </c>
      <c r="H24" s="12">
        <v>12</v>
      </c>
      <c r="I24" s="27">
        <v>12</v>
      </c>
      <c r="J24" s="11" t="s">
        <v>125</v>
      </c>
      <c r="K24" s="16" t="s">
        <v>18</v>
      </c>
      <c r="L24" s="32" t="s">
        <v>135</v>
      </c>
      <c r="M24" s="33" t="s">
        <v>126</v>
      </c>
      <c r="N24" s="4" t="s">
        <v>60</v>
      </c>
      <c r="O24" s="10">
        <v>43357</v>
      </c>
      <c r="P24" s="16" t="s">
        <v>18</v>
      </c>
      <c r="Q24" s="10">
        <v>43388</v>
      </c>
      <c r="R24" s="16">
        <v>12</v>
      </c>
      <c r="S24" s="25" t="s">
        <v>52</v>
      </c>
      <c r="T24" s="11" t="s">
        <v>54</v>
      </c>
    </row>
    <row r="25" spans="1:24" ht="311.25" customHeight="1">
      <c r="A25" s="16">
        <v>20</v>
      </c>
      <c r="B25" s="16">
        <v>20</v>
      </c>
      <c r="C25" s="19" t="s">
        <v>161</v>
      </c>
      <c r="D25" s="9">
        <v>15175</v>
      </c>
      <c r="E25" s="56" t="s">
        <v>31</v>
      </c>
      <c r="F25" s="14">
        <v>43291</v>
      </c>
      <c r="G25" s="8">
        <v>15151758880903</v>
      </c>
      <c r="H25" s="12">
        <v>5</v>
      </c>
      <c r="I25" s="27">
        <v>3.06</v>
      </c>
      <c r="J25" s="11" t="s">
        <v>40</v>
      </c>
      <c r="K25" s="16" t="s">
        <v>18</v>
      </c>
      <c r="L25" s="32" t="s">
        <v>142</v>
      </c>
      <c r="M25" s="33" t="s">
        <v>198</v>
      </c>
      <c r="N25" s="4" t="s">
        <v>133</v>
      </c>
      <c r="O25" s="10" t="s">
        <v>54</v>
      </c>
      <c r="P25" s="16" t="s">
        <v>123</v>
      </c>
      <c r="Q25" s="10" t="s">
        <v>54</v>
      </c>
      <c r="R25" s="16" t="s">
        <v>54</v>
      </c>
      <c r="S25" s="173" t="s">
        <v>194</v>
      </c>
      <c r="T25" s="174" t="s">
        <v>269</v>
      </c>
    </row>
    <row r="26" spans="1:24" ht="285">
      <c r="A26" s="16">
        <v>21</v>
      </c>
      <c r="B26" s="16">
        <v>21</v>
      </c>
      <c r="C26" s="19" t="s">
        <v>195</v>
      </c>
      <c r="D26" s="9">
        <v>15821</v>
      </c>
      <c r="E26" s="56" t="s">
        <v>63</v>
      </c>
      <c r="F26" s="14">
        <v>43130</v>
      </c>
      <c r="G26" s="8">
        <v>27158210754604</v>
      </c>
      <c r="H26" s="12">
        <v>160</v>
      </c>
      <c r="I26" s="27">
        <v>30</v>
      </c>
      <c r="J26" s="25" t="s">
        <v>43</v>
      </c>
      <c r="K26" s="16" t="s">
        <v>18</v>
      </c>
      <c r="L26" s="32" t="s">
        <v>160</v>
      </c>
      <c r="M26" s="33" t="s">
        <v>137</v>
      </c>
      <c r="N26" s="4" t="s">
        <v>133</v>
      </c>
      <c r="O26" s="10" t="s">
        <v>54</v>
      </c>
      <c r="P26" s="16" t="s">
        <v>123</v>
      </c>
      <c r="Q26" s="10" t="s">
        <v>54</v>
      </c>
      <c r="R26" s="16" t="s">
        <v>54</v>
      </c>
      <c r="S26" s="190" t="s">
        <v>211</v>
      </c>
      <c r="T26" s="174" t="s">
        <v>269</v>
      </c>
    </row>
    <row r="27" spans="1:24" ht="236.25">
      <c r="A27" s="16">
        <v>22</v>
      </c>
      <c r="B27" s="16">
        <v>22</v>
      </c>
      <c r="C27" s="19" t="s">
        <v>139</v>
      </c>
      <c r="D27" s="9">
        <v>15127</v>
      </c>
      <c r="E27" s="56" t="s">
        <v>75</v>
      </c>
      <c r="F27" s="14">
        <v>42930</v>
      </c>
      <c r="G27" s="5">
        <v>17151271746812</v>
      </c>
      <c r="H27" s="12">
        <v>3</v>
      </c>
      <c r="I27" s="27">
        <v>3.97</v>
      </c>
      <c r="J27" s="25" t="s">
        <v>140</v>
      </c>
      <c r="K27" s="16" t="s">
        <v>18</v>
      </c>
      <c r="L27" s="32" t="s">
        <v>235</v>
      </c>
      <c r="M27" s="33" t="s">
        <v>141</v>
      </c>
      <c r="N27" s="4" t="s">
        <v>133</v>
      </c>
      <c r="O27" s="10" t="s">
        <v>54</v>
      </c>
      <c r="P27" s="16" t="s">
        <v>123</v>
      </c>
      <c r="Q27" s="10" t="s">
        <v>54</v>
      </c>
      <c r="R27" s="16" t="s">
        <v>54</v>
      </c>
      <c r="S27" s="173" t="s">
        <v>264</v>
      </c>
      <c r="T27" s="174" t="s">
        <v>269</v>
      </c>
    </row>
    <row r="28" spans="1:24" ht="280.5" customHeight="1">
      <c r="A28" s="16">
        <v>23</v>
      </c>
      <c r="B28" s="16">
        <v>23</v>
      </c>
      <c r="C28" s="19" t="s">
        <v>144</v>
      </c>
      <c r="D28" s="9">
        <v>15915</v>
      </c>
      <c r="E28" s="56" t="s">
        <v>44</v>
      </c>
      <c r="F28" s="14">
        <v>43343</v>
      </c>
      <c r="G28" s="8">
        <v>20159152947315</v>
      </c>
      <c r="H28" s="12">
        <v>5</v>
      </c>
      <c r="I28" s="27">
        <v>5.12</v>
      </c>
      <c r="J28" s="25" t="s">
        <v>40</v>
      </c>
      <c r="K28" s="16" t="s">
        <v>18</v>
      </c>
      <c r="L28" s="32" t="s">
        <v>165</v>
      </c>
      <c r="M28" s="33" t="s">
        <v>143</v>
      </c>
      <c r="N28" s="4" t="s">
        <v>41</v>
      </c>
      <c r="O28" s="10">
        <v>43405</v>
      </c>
      <c r="P28" s="16" t="s">
        <v>18</v>
      </c>
      <c r="Q28" s="10">
        <v>43437</v>
      </c>
      <c r="R28" s="16">
        <v>5.12</v>
      </c>
      <c r="S28" s="25" t="s">
        <v>52</v>
      </c>
      <c r="T28" s="173" t="s">
        <v>262</v>
      </c>
    </row>
    <row r="29" spans="1:24" ht="260.25" customHeight="1">
      <c r="A29" s="16">
        <v>24</v>
      </c>
      <c r="B29" s="16">
        <v>24</v>
      </c>
      <c r="C29" s="19" t="s">
        <v>159</v>
      </c>
      <c r="D29" s="9">
        <v>15333</v>
      </c>
      <c r="E29" s="56" t="s">
        <v>24</v>
      </c>
      <c r="F29" s="14">
        <v>43328</v>
      </c>
      <c r="G29" s="8">
        <v>27153332500302</v>
      </c>
      <c r="H29" s="12">
        <v>200</v>
      </c>
      <c r="I29" s="27">
        <v>192</v>
      </c>
      <c r="J29" s="25" t="s">
        <v>40</v>
      </c>
      <c r="K29" s="16" t="s">
        <v>18</v>
      </c>
      <c r="L29" s="32" t="s">
        <v>164</v>
      </c>
      <c r="M29" s="11" t="s">
        <v>199</v>
      </c>
      <c r="N29" s="4" t="s">
        <v>41</v>
      </c>
      <c r="O29" s="10">
        <v>43381</v>
      </c>
      <c r="P29" s="16" t="s">
        <v>18</v>
      </c>
      <c r="Q29" s="10">
        <v>43410</v>
      </c>
      <c r="R29" s="16">
        <v>192</v>
      </c>
      <c r="S29" s="25" t="s">
        <v>52</v>
      </c>
      <c r="T29" s="11" t="s">
        <v>54</v>
      </c>
      <c r="V29" s="2">
        <v>30</v>
      </c>
    </row>
    <row r="30" spans="1:24" ht="319.5" customHeight="1">
      <c r="A30" s="16">
        <v>25</v>
      </c>
      <c r="B30" s="16">
        <v>25</v>
      </c>
      <c r="C30" s="19" t="s">
        <v>166</v>
      </c>
      <c r="D30" s="9">
        <v>15452</v>
      </c>
      <c r="E30" s="56" t="s">
        <v>20</v>
      </c>
      <c r="F30" s="14">
        <v>43371</v>
      </c>
      <c r="G30" s="8">
        <v>28154520120216</v>
      </c>
      <c r="H30" s="12">
        <v>13</v>
      </c>
      <c r="I30" s="27">
        <v>19.440000000000001</v>
      </c>
      <c r="J30" s="25" t="s">
        <v>40</v>
      </c>
      <c r="K30" s="16" t="s">
        <v>18</v>
      </c>
      <c r="L30" s="32" t="s">
        <v>205</v>
      </c>
      <c r="M30" s="11" t="s">
        <v>167</v>
      </c>
      <c r="N30" s="4" t="s">
        <v>133</v>
      </c>
      <c r="O30" s="10" t="s">
        <v>54</v>
      </c>
      <c r="P30" s="16" t="s">
        <v>123</v>
      </c>
      <c r="Q30" s="10" t="s">
        <v>54</v>
      </c>
      <c r="R30" s="16" t="s">
        <v>54</v>
      </c>
      <c r="S30" s="173" t="s">
        <v>206</v>
      </c>
      <c r="T30" s="174" t="s">
        <v>269</v>
      </c>
      <c r="V30" s="2">
        <v>3.04</v>
      </c>
    </row>
    <row r="31" spans="1:24" ht="319.5" customHeight="1">
      <c r="A31" s="16">
        <v>26</v>
      </c>
      <c r="B31" s="16">
        <v>26</v>
      </c>
      <c r="C31" s="19" t="s">
        <v>218</v>
      </c>
      <c r="D31" s="9">
        <v>15175</v>
      </c>
      <c r="E31" s="56" t="s">
        <v>20</v>
      </c>
      <c r="F31" s="14">
        <v>43380</v>
      </c>
      <c r="G31" s="8" t="s">
        <v>219</v>
      </c>
      <c r="H31" s="12">
        <v>8</v>
      </c>
      <c r="I31" s="27">
        <v>10</v>
      </c>
      <c r="J31" s="25" t="s">
        <v>226</v>
      </c>
      <c r="K31" s="16" t="s">
        <v>18</v>
      </c>
      <c r="L31" s="16" t="s">
        <v>223</v>
      </c>
      <c r="M31" s="11" t="s">
        <v>35</v>
      </c>
      <c r="N31" s="4" t="s">
        <v>133</v>
      </c>
      <c r="O31" s="10" t="s">
        <v>54</v>
      </c>
      <c r="P31" s="16" t="s">
        <v>123</v>
      </c>
      <c r="Q31" s="10" t="s">
        <v>54</v>
      </c>
      <c r="R31" s="16" t="s">
        <v>54</v>
      </c>
      <c r="S31" s="71" t="s">
        <v>221</v>
      </c>
      <c r="T31" s="11"/>
    </row>
    <row r="32" spans="1:24" ht="236.25">
      <c r="A32" s="16">
        <v>27</v>
      </c>
      <c r="B32" s="16">
        <v>27</v>
      </c>
      <c r="C32" s="19" t="s">
        <v>228</v>
      </c>
      <c r="D32" s="9">
        <v>15416</v>
      </c>
      <c r="E32" s="56" t="s">
        <v>213</v>
      </c>
      <c r="F32" s="14">
        <v>43383</v>
      </c>
      <c r="G32" s="8" t="s">
        <v>220</v>
      </c>
      <c r="H32" s="12">
        <v>4.5</v>
      </c>
      <c r="I32" s="27">
        <v>5.2</v>
      </c>
      <c r="J32" s="25" t="s">
        <v>40</v>
      </c>
      <c r="K32" s="16" t="s">
        <v>18</v>
      </c>
      <c r="L32" s="16" t="s">
        <v>223</v>
      </c>
      <c r="M32" s="11" t="s">
        <v>225</v>
      </c>
      <c r="N32" s="4" t="s">
        <v>133</v>
      </c>
      <c r="O32" s="10" t="s">
        <v>54</v>
      </c>
      <c r="P32" s="16" t="s">
        <v>123</v>
      </c>
      <c r="Q32" s="10" t="s">
        <v>54</v>
      </c>
      <c r="R32" s="16" t="s">
        <v>54</v>
      </c>
      <c r="S32" s="71" t="s">
        <v>222</v>
      </c>
      <c r="T32" s="11"/>
      <c r="V32" s="2">
        <v>19.440000000000001</v>
      </c>
    </row>
    <row r="33" spans="1:22" ht="270">
      <c r="A33" s="16">
        <v>28</v>
      </c>
      <c r="B33" s="16">
        <v>28</v>
      </c>
      <c r="C33" s="19" t="s">
        <v>197</v>
      </c>
      <c r="D33" s="9">
        <v>15443</v>
      </c>
      <c r="E33" s="56" t="s">
        <v>20</v>
      </c>
      <c r="F33" s="14">
        <v>43358</v>
      </c>
      <c r="G33" s="8">
        <v>18154430970800</v>
      </c>
      <c r="H33" s="12">
        <v>6</v>
      </c>
      <c r="I33" s="27">
        <v>10.24</v>
      </c>
      <c r="J33" s="25" t="s">
        <v>125</v>
      </c>
      <c r="K33" s="16" t="s">
        <v>18</v>
      </c>
      <c r="L33" s="32" t="s">
        <v>231</v>
      </c>
      <c r="M33" s="11" t="s">
        <v>196</v>
      </c>
      <c r="N33" s="4" t="s">
        <v>133</v>
      </c>
      <c r="O33" s="10" t="s">
        <v>54</v>
      </c>
      <c r="P33" s="16" t="s">
        <v>123</v>
      </c>
      <c r="Q33" s="10" t="s">
        <v>54</v>
      </c>
      <c r="R33" s="16" t="s">
        <v>54</v>
      </c>
      <c r="S33" s="173" t="s">
        <v>234</v>
      </c>
      <c r="T33" s="174" t="s">
        <v>269</v>
      </c>
    </row>
    <row r="34" spans="1:22" ht="236.25">
      <c r="A34" s="16">
        <v>29</v>
      </c>
      <c r="B34" s="16">
        <v>29</v>
      </c>
      <c r="C34" s="19" t="s">
        <v>212</v>
      </c>
      <c r="D34" s="9">
        <v>15171</v>
      </c>
      <c r="E34" s="56" t="s">
        <v>213</v>
      </c>
      <c r="F34" s="14">
        <v>43374</v>
      </c>
      <c r="G34" s="8" t="s">
        <v>215</v>
      </c>
      <c r="H34" s="12">
        <v>5</v>
      </c>
      <c r="I34" s="27">
        <v>5</v>
      </c>
      <c r="J34" s="25" t="s">
        <v>40</v>
      </c>
      <c r="K34" s="16" t="s">
        <v>18</v>
      </c>
      <c r="L34" s="32" t="s">
        <v>232</v>
      </c>
      <c r="M34" s="11" t="s">
        <v>214</v>
      </c>
      <c r="N34" s="4" t="s">
        <v>133</v>
      </c>
      <c r="O34" s="10" t="s">
        <v>54</v>
      </c>
      <c r="P34" s="16" t="s">
        <v>123</v>
      </c>
      <c r="Q34" s="10" t="s">
        <v>54</v>
      </c>
      <c r="R34" s="16" t="s">
        <v>54</v>
      </c>
      <c r="S34" s="173" t="s">
        <v>233</v>
      </c>
      <c r="T34" s="174" t="s">
        <v>269</v>
      </c>
    </row>
    <row r="35" spans="1:22" ht="168.75">
      <c r="A35" s="16">
        <v>30</v>
      </c>
      <c r="B35" s="16">
        <v>30</v>
      </c>
      <c r="C35" s="19" t="s">
        <v>216</v>
      </c>
      <c r="D35" s="9">
        <v>15175</v>
      </c>
      <c r="E35" s="56" t="s">
        <v>20</v>
      </c>
      <c r="F35" s="14">
        <v>43413</v>
      </c>
      <c r="G35" s="8" t="s">
        <v>217</v>
      </c>
      <c r="H35" s="12">
        <v>5</v>
      </c>
      <c r="I35" s="27">
        <v>4.96</v>
      </c>
      <c r="J35" s="25" t="s">
        <v>224</v>
      </c>
      <c r="K35" s="16" t="s">
        <v>18</v>
      </c>
      <c r="L35" s="16" t="s">
        <v>223</v>
      </c>
      <c r="M35" s="11" t="s">
        <v>36</v>
      </c>
      <c r="N35" s="4" t="s">
        <v>133</v>
      </c>
      <c r="O35" s="10" t="s">
        <v>54</v>
      </c>
      <c r="P35" s="16" t="s">
        <v>123</v>
      </c>
      <c r="Q35" s="10" t="s">
        <v>54</v>
      </c>
      <c r="R35" s="16" t="s">
        <v>54</v>
      </c>
      <c r="S35" s="71" t="s">
        <v>221</v>
      </c>
      <c r="T35" s="11"/>
    </row>
    <row r="36" spans="1:22" ht="220.5">
      <c r="A36" s="16">
        <v>31</v>
      </c>
      <c r="B36" s="16">
        <v>33</v>
      </c>
      <c r="C36" s="19" t="s">
        <v>242</v>
      </c>
      <c r="D36" s="9">
        <v>15172</v>
      </c>
      <c r="E36" s="56" t="s">
        <v>20</v>
      </c>
      <c r="F36" s="14">
        <v>43402</v>
      </c>
      <c r="G36" s="8">
        <v>18151723471501</v>
      </c>
      <c r="H36" s="12">
        <v>5</v>
      </c>
      <c r="I36" s="27">
        <v>7.5</v>
      </c>
      <c r="J36" s="25" t="s">
        <v>125</v>
      </c>
      <c r="K36" s="16" t="s">
        <v>18</v>
      </c>
      <c r="L36" s="16" t="s">
        <v>223</v>
      </c>
      <c r="M36" s="11" t="s">
        <v>244</v>
      </c>
      <c r="N36" s="4" t="s">
        <v>133</v>
      </c>
      <c r="O36" s="10" t="s">
        <v>54</v>
      </c>
      <c r="P36" s="16" t="s">
        <v>123</v>
      </c>
      <c r="Q36" s="10" t="s">
        <v>54</v>
      </c>
      <c r="R36" s="16" t="s">
        <v>54</v>
      </c>
      <c r="S36" s="71" t="s">
        <v>243</v>
      </c>
      <c r="T36" s="11"/>
    </row>
    <row r="37" spans="1:22" ht="330" customHeight="1">
      <c r="A37" s="16">
        <v>32</v>
      </c>
      <c r="B37" s="16">
        <v>35</v>
      </c>
      <c r="C37" s="19" t="s">
        <v>247</v>
      </c>
      <c r="D37" s="9">
        <v>15132</v>
      </c>
      <c r="E37" s="56" t="s">
        <v>20</v>
      </c>
      <c r="F37" s="14">
        <v>43397</v>
      </c>
      <c r="G37" s="8" t="s">
        <v>253</v>
      </c>
      <c r="H37" s="12">
        <v>13</v>
      </c>
      <c r="I37" s="27">
        <v>18.36</v>
      </c>
      <c r="J37" s="25" t="s">
        <v>125</v>
      </c>
      <c r="K37" s="16" t="s">
        <v>18</v>
      </c>
      <c r="L37" s="16" t="s">
        <v>223</v>
      </c>
      <c r="M37" s="11" t="s">
        <v>248</v>
      </c>
      <c r="N37" s="4" t="s">
        <v>133</v>
      </c>
      <c r="O37" s="10" t="s">
        <v>54</v>
      </c>
      <c r="P37" s="16" t="s">
        <v>123</v>
      </c>
      <c r="Q37" s="10" t="s">
        <v>54</v>
      </c>
      <c r="R37" s="16" t="s">
        <v>54</v>
      </c>
      <c r="S37" s="71" t="s">
        <v>249</v>
      </c>
      <c r="T37" s="11"/>
    </row>
    <row r="38" spans="1:22" ht="46.5">
      <c r="E38" s="52" t="s">
        <v>163</v>
      </c>
      <c r="F38" s="53"/>
      <c r="G38" s="184">
        <f>SUM(I6:I37)</f>
        <v>1352.9299999999998</v>
      </c>
      <c r="I38" s="3"/>
      <c r="N38" s="52" t="s">
        <v>162</v>
      </c>
      <c r="O38" s="53"/>
      <c r="P38" s="53"/>
      <c r="Q38" s="72">
        <f>SUM(R6:R32)</f>
        <v>1235.1999999999998</v>
      </c>
      <c r="R38" s="73"/>
      <c r="S38" s="29"/>
      <c r="T38" s="29"/>
      <c r="V38" s="2">
        <f>SUM(V29:V32)</f>
        <v>52.480000000000004</v>
      </c>
    </row>
    <row r="41" spans="1:22" ht="31.5">
      <c r="H41" s="69">
        <f>SUM(H6:H32)</f>
        <v>7735.5</v>
      </c>
      <c r="I41" s="69">
        <f>SUM(I6:I37)</f>
        <v>1352.9299999999998</v>
      </c>
    </row>
  </sheetData>
  <autoFilter ref="A5:T37"/>
  <mergeCells count="20">
    <mergeCell ref="A3:A4"/>
    <mergeCell ref="L3:L4"/>
    <mergeCell ref="M3:M4"/>
    <mergeCell ref="N3:N4"/>
    <mergeCell ref="R3:R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S3:S4"/>
    <mergeCell ref="T3:T4"/>
    <mergeCell ref="O3:O4"/>
    <mergeCell ref="P3:P4"/>
    <mergeCell ref="Q3:Q4"/>
  </mergeCells>
  <conditionalFormatting sqref="L1:L1048576">
    <cfRule type="duplicateValues" dxfId="26" priority="70"/>
  </conditionalFormatting>
  <conditionalFormatting sqref="L20">
    <cfRule type="duplicateValues" dxfId="25" priority="69"/>
  </conditionalFormatting>
  <conditionalFormatting sqref="L21:L22">
    <cfRule type="duplicateValues" dxfId="24" priority="68"/>
  </conditionalFormatting>
  <conditionalFormatting sqref="L18">
    <cfRule type="duplicateValues" dxfId="23" priority="66"/>
  </conditionalFormatting>
  <conditionalFormatting sqref="L23:L37">
    <cfRule type="duplicateValues" dxfId="22" priority="76"/>
  </conditionalFormatting>
  <conditionalFormatting sqref="L32:L37">
    <cfRule type="duplicateValues" dxfId="21" priority="65"/>
  </conditionalFormatting>
  <conditionalFormatting sqref="L6:L37">
    <cfRule type="duplicateValues" dxfId="20" priority="64"/>
  </conditionalFormatting>
  <conditionalFormatting sqref="L25:L31">
    <cfRule type="duplicateValues" dxfId="19" priority="58"/>
  </conditionalFormatting>
  <conditionalFormatting sqref="L26:L31">
    <cfRule type="duplicateValues" dxfId="18" priority="56"/>
  </conditionalFormatting>
  <conditionalFormatting sqref="L27:L31">
    <cfRule type="duplicateValues" dxfId="17" priority="54"/>
  </conditionalFormatting>
  <conditionalFormatting sqref="G39:G1048576 G1:G32">
    <cfRule type="duplicateValues" dxfId="16" priority="52"/>
  </conditionalFormatting>
  <conditionalFormatting sqref="L28:L31">
    <cfRule type="duplicateValues" dxfId="15" priority="51"/>
  </conditionalFormatting>
  <conditionalFormatting sqref="L29:L31">
    <cfRule type="duplicateValues" dxfId="14" priority="47"/>
  </conditionalFormatting>
  <conditionalFormatting sqref="L30:L31">
    <cfRule type="duplicateValues" dxfId="13" priority="41"/>
  </conditionalFormatting>
  <conditionalFormatting sqref="L31">
    <cfRule type="duplicateValues" dxfId="12" priority="35"/>
  </conditionalFormatting>
  <conditionalFormatting sqref="G33:G37">
    <cfRule type="duplicateValues" dxfId="11" priority="28"/>
  </conditionalFormatting>
  <conditionalFormatting sqref="L33">
    <cfRule type="duplicateValues" dxfId="10" priority="27"/>
  </conditionalFormatting>
  <conditionalFormatting sqref="L34:L36">
    <cfRule type="duplicateValues" dxfId="9" priority="14"/>
  </conditionalFormatting>
  <conditionalFormatting sqref="L27">
    <cfRule type="duplicateValues" dxfId="8" priority="1"/>
  </conditionalFormatting>
  <printOptions horizontalCentered="1"/>
  <pageMargins left="0.15748031496062992" right="0.15748031496062992" top="0" bottom="0.23622047244094491" header="3.937007874015748E-2" footer="3.937007874015748E-2"/>
  <pageSetup paperSize="9" scale="38" orientation="landscape" r:id="rId1"/>
  <headerFooter>
    <oddFooter>&amp;C&amp;P/&amp;N&amp;R&amp;F</oddFooter>
  </headerFooter>
  <rowBreaks count="4" manualBreakCount="4">
    <brk id="10" min="19" max="19" man="1"/>
    <brk id="15" min="19" max="19" man="1"/>
    <brk id="20" min="19" max="19" man="1"/>
    <brk id="25" min="1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view="pageBreakPreview" zoomScale="71" zoomScaleNormal="71" zoomScaleSheetLayoutView="71" workbookViewId="0">
      <selection activeCell="D8" sqref="D8"/>
    </sheetView>
  </sheetViews>
  <sheetFormatPr defaultColWidth="9.140625" defaultRowHeight="15"/>
  <cols>
    <col min="1" max="1" width="56.140625" style="3" customWidth="1"/>
    <col min="2" max="2" width="22.5703125" style="2" customWidth="1"/>
    <col min="3" max="3" width="43" style="2" customWidth="1"/>
    <col min="4" max="4" width="107" style="3" customWidth="1"/>
    <col min="5" max="5" width="9.140625" style="2"/>
    <col min="6" max="6" width="21" style="2" customWidth="1"/>
    <col min="7" max="7" width="9.140625" style="2"/>
    <col min="8" max="8" width="41" style="2" customWidth="1"/>
    <col min="9" max="9" width="41.28515625" style="2" customWidth="1"/>
    <col min="10" max="21" width="9.140625" style="2"/>
    <col min="22" max="22" width="13" style="2" bestFit="1" customWidth="1"/>
    <col min="23" max="16384" width="9.140625" style="2"/>
  </cols>
  <sheetData>
    <row r="1" spans="1:23" ht="76.5" customHeight="1" thickBot="1">
      <c r="A1" s="194" t="s">
        <v>255</v>
      </c>
      <c r="B1" s="195"/>
      <c r="C1" s="195"/>
      <c r="D1" s="196"/>
    </row>
    <row r="2" spans="1:23" ht="81" customHeight="1">
      <c r="A2" s="80" t="s">
        <v>55</v>
      </c>
      <c r="B2" s="80" t="s">
        <v>56</v>
      </c>
      <c r="C2" s="81" t="s">
        <v>65</v>
      </c>
      <c r="D2" s="81" t="s">
        <v>6</v>
      </c>
      <c r="F2" s="2" t="s">
        <v>138</v>
      </c>
    </row>
    <row r="3" spans="1:23" ht="101.25" customHeight="1">
      <c r="A3" s="15" t="s">
        <v>57</v>
      </c>
      <c r="B3" s="18">
        <v>32</v>
      </c>
      <c r="C3" s="54">
        <f>1334.57+18.36</f>
        <v>1352.9299999999998</v>
      </c>
      <c r="D3" s="11" t="s">
        <v>54</v>
      </c>
      <c r="F3" s="67">
        <f>C8+C7+C6</f>
        <v>1352.9299999999998</v>
      </c>
    </row>
    <row r="4" spans="1:23" ht="101.25" customHeight="1">
      <c r="A4" s="15" t="s">
        <v>109</v>
      </c>
      <c r="B4" s="18">
        <v>32</v>
      </c>
      <c r="C4" s="54">
        <f>1334.57+18.36</f>
        <v>1352.9299999999998</v>
      </c>
      <c r="D4" s="11" t="s">
        <v>54</v>
      </c>
      <c r="F4" s="68"/>
    </row>
    <row r="5" spans="1:23" ht="81.75" customHeight="1">
      <c r="A5" s="15" t="s">
        <v>110</v>
      </c>
      <c r="B5" s="18">
        <v>27</v>
      </c>
      <c r="C5" s="54">
        <f>1287.7+10.24+5+3.97</f>
        <v>1306.9100000000001</v>
      </c>
      <c r="D5" s="11" t="s">
        <v>54</v>
      </c>
      <c r="F5" s="67">
        <f>C4-C6</f>
        <v>1306.9100000000001</v>
      </c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115.5" customHeight="1">
      <c r="A6" s="15" t="s">
        <v>111</v>
      </c>
      <c r="B6" s="18">
        <f>B4-B5</f>
        <v>5</v>
      </c>
      <c r="C6" s="54">
        <f>C4-C5</f>
        <v>46.019999999999754</v>
      </c>
      <c r="D6" s="11" t="s">
        <v>246</v>
      </c>
      <c r="F6" s="67">
        <f>C4-C5</f>
        <v>46.019999999999754</v>
      </c>
      <c r="H6" s="61">
        <f>10.24+5</f>
        <v>15.24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W6" s="61"/>
    </row>
    <row r="7" spans="1:23" ht="115.5" customHeight="1">
      <c r="A7" s="15" t="s">
        <v>58</v>
      </c>
      <c r="B7" s="18">
        <v>21</v>
      </c>
      <c r="C7" s="54">
        <f>'Net-Metering-Info  '!Q38</f>
        <v>1235.1999999999998</v>
      </c>
      <c r="D7" s="11" t="s">
        <v>265</v>
      </c>
      <c r="F7" s="68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4"/>
      <c r="U7" s="64"/>
      <c r="V7" s="61"/>
      <c r="W7" s="61"/>
    </row>
    <row r="8" spans="1:23" ht="220.5">
      <c r="A8" s="15" t="s">
        <v>59</v>
      </c>
      <c r="B8" s="18">
        <f>B5-B7</f>
        <v>6</v>
      </c>
      <c r="C8" s="54">
        <f>C5-C7</f>
        <v>71.710000000000264</v>
      </c>
      <c r="D8" s="193" t="s">
        <v>275</v>
      </c>
      <c r="F8" s="67">
        <f>365.94-8.18</f>
        <v>357.76</v>
      </c>
      <c r="H8" s="59">
        <f>357.76-23.76</f>
        <v>334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4"/>
      <c r="U8" s="65"/>
      <c r="V8" s="61"/>
      <c r="W8" s="61"/>
    </row>
    <row r="9" spans="1:23" ht="46.5"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4"/>
      <c r="U9" s="65"/>
      <c r="V9" s="61"/>
      <c r="W9" s="61"/>
    </row>
    <row r="10" spans="1:23" ht="46.5">
      <c r="F10" s="79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4"/>
      <c r="U10" s="66"/>
      <c r="V10" s="61"/>
      <c r="W10" s="61"/>
    </row>
    <row r="11" spans="1:23" ht="26.25">
      <c r="C11" s="5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21"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26.25">
      <c r="C13" s="5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</sheetData>
  <mergeCells count="1">
    <mergeCell ref="A1:D1"/>
  </mergeCells>
  <printOptions horizontalCentered="1"/>
  <pageMargins left="0.39370078740157483" right="0.19685039370078741" top="0.23622047244094491" bottom="0.15748031496062992" header="0.15748031496062992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7" zoomScaleSheetLayoutView="87" workbookViewId="0">
      <pane ySplit="3" topLeftCell="A4" activePane="bottomLeft" state="frozen"/>
      <selection pane="bottomLeft" activeCell="I5" sqref="I5"/>
    </sheetView>
  </sheetViews>
  <sheetFormatPr defaultColWidth="9.140625" defaultRowHeight="15"/>
  <cols>
    <col min="1" max="1" width="20.7109375" style="2" bestFit="1" customWidth="1"/>
    <col min="2" max="2" width="12.5703125" style="2" bestFit="1" customWidth="1"/>
    <col min="3" max="3" width="23.42578125" style="2" bestFit="1" customWidth="1"/>
    <col min="4" max="4" width="18.85546875" style="2" customWidth="1"/>
    <col min="5" max="5" width="16.5703125" style="2" customWidth="1"/>
    <col min="6" max="6" width="17.5703125" style="2" customWidth="1"/>
    <col min="7" max="7" width="11.7109375" style="2" customWidth="1"/>
    <col min="8" max="8" width="12.42578125" style="2" customWidth="1"/>
    <col min="9" max="9" width="13.28515625" style="2" customWidth="1"/>
    <col min="10" max="10" width="16.5703125" style="2" customWidth="1"/>
    <col min="11" max="11" width="42.7109375" style="2" customWidth="1"/>
    <col min="12" max="16384" width="9.140625" style="2"/>
  </cols>
  <sheetData>
    <row r="1" spans="1:12" ht="93" customHeight="1">
      <c r="A1" s="224" t="s">
        <v>256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2" ht="101.25" customHeight="1">
      <c r="A2" s="108" t="s">
        <v>114</v>
      </c>
      <c r="B2" s="42" t="s">
        <v>115</v>
      </c>
      <c r="C2" s="109" t="s">
        <v>116</v>
      </c>
      <c r="D2" s="159" t="s">
        <v>117</v>
      </c>
      <c r="E2" s="109" t="s">
        <v>118</v>
      </c>
      <c r="F2" s="159" t="s">
        <v>119</v>
      </c>
      <c r="G2" s="109" t="s">
        <v>120</v>
      </c>
      <c r="H2" s="159" t="s">
        <v>121</v>
      </c>
      <c r="I2" s="225" t="s">
        <v>158</v>
      </c>
      <c r="J2" s="226"/>
      <c r="K2" s="162" t="s">
        <v>157</v>
      </c>
    </row>
    <row r="3" spans="1:12" ht="36.75" customHeight="1">
      <c r="A3" s="110"/>
      <c r="B3" s="157"/>
      <c r="C3" s="111"/>
      <c r="D3" s="157"/>
      <c r="E3" s="110"/>
      <c r="F3" s="157"/>
      <c r="G3" s="110"/>
      <c r="H3" s="157"/>
      <c r="I3" s="112" t="s">
        <v>112</v>
      </c>
      <c r="J3" s="112" t="s">
        <v>113</v>
      </c>
      <c r="K3" s="159"/>
    </row>
    <row r="4" spans="1:12">
      <c r="A4" s="113"/>
      <c r="B4" s="158"/>
      <c r="C4" s="113"/>
      <c r="D4" s="158"/>
      <c r="E4" s="113"/>
      <c r="F4" s="158"/>
      <c r="G4" s="113"/>
      <c r="H4" s="158"/>
      <c r="I4" s="113"/>
      <c r="J4" s="113"/>
      <c r="K4" s="163"/>
    </row>
    <row r="5" spans="1:12" ht="131.25">
      <c r="A5" s="114" t="s">
        <v>93</v>
      </c>
      <c r="B5" s="35">
        <v>15100</v>
      </c>
      <c r="C5" s="115">
        <f>1333+5+13</f>
        <v>1351</v>
      </c>
      <c r="D5" s="35">
        <f>297.48+0.97+7.5+18.36</f>
        <v>324.31000000000006</v>
      </c>
      <c r="E5" s="185">
        <v>271.45999999999998</v>
      </c>
      <c r="F5" s="35">
        <v>17</v>
      </c>
      <c r="G5" s="114">
        <v>9</v>
      </c>
      <c r="H5" s="35">
        <v>4</v>
      </c>
      <c r="I5" s="114">
        <v>10</v>
      </c>
      <c r="J5" s="114">
        <v>7</v>
      </c>
      <c r="K5" s="191" t="s">
        <v>270</v>
      </c>
    </row>
    <row r="6" spans="1:12" ht="59.25" customHeight="1">
      <c r="A6" s="114" t="s">
        <v>156</v>
      </c>
      <c r="B6" s="35">
        <v>15300</v>
      </c>
      <c r="C6" s="115">
        <v>200</v>
      </c>
      <c r="D6" s="35">
        <v>192</v>
      </c>
      <c r="E6" s="185">
        <v>192</v>
      </c>
      <c r="F6" s="35">
        <v>1</v>
      </c>
      <c r="G6" s="114">
        <v>1</v>
      </c>
      <c r="H6" s="35">
        <v>0</v>
      </c>
      <c r="I6" s="114">
        <v>1</v>
      </c>
      <c r="J6" s="114">
        <v>0</v>
      </c>
      <c r="K6" s="191" t="s">
        <v>271</v>
      </c>
    </row>
    <row r="7" spans="1:12" ht="81" customHeight="1">
      <c r="A7" s="114" t="s">
        <v>94</v>
      </c>
      <c r="B7" s="35">
        <v>15400</v>
      </c>
      <c r="C7" s="115">
        <v>39.5</v>
      </c>
      <c r="D7" s="35">
        <v>42.88</v>
      </c>
      <c r="E7" s="185">
        <v>8</v>
      </c>
      <c r="F7" s="35">
        <v>5</v>
      </c>
      <c r="G7" s="114">
        <v>2</v>
      </c>
      <c r="H7" s="35">
        <v>1</v>
      </c>
      <c r="I7" s="114">
        <v>2</v>
      </c>
      <c r="J7" s="114">
        <v>3</v>
      </c>
      <c r="K7" s="191" t="s">
        <v>272</v>
      </c>
    </row>
    <row r="8" spans="1:12" ht="50.25" customHeight="1">
      <c r="A8" s="114" t="s">
        <v>95</v>
      </c>
      <c r="B8" s="35">
        <v>15500</v>
      </c>
      <c r="C8" s="115">
        <v>12</v>
      </c>
      <c r="D8" s="35">
        <v>7.62</v>
      </c>
      <c r="E8" s="185">
        <v>7.62</v>
      </c>
      <c r="F8" s="35">
        <v>2</v>
      </c>
      <c r="G8" s="114">
        <v>2</v>
      </c>
      <c r="H8" s="35">
        <v>0</v>
      </c>
      <c r="I8" s="114">
        <v>2</v>
      </c>
      <c r="J8" s="114">
        <v>0</v>
      </c>
      <c r="K8" s="192" t="s">
        <v>54</v>
      </c>
    </row>
    <row r="9" spans="1:12" ht="63" customHeight="1">
      <c r="A9" s="108" t="s">
        <v>127</v>
      </c>
      <c r="B9" s="35">
        <v>15600</v>
      </c>
      <c r="C9" s="115">
        <v>12</v>
      </c>
      <c r="D9" s="35">
        <v>12</v>
      </c>
      <c r="E9" s="185">
        <v>12</v>
      </c>
      <c r="F9" s="35">
        <v>1</v>
      </c>
      <c r="G9" s="114">
        <v>1</v>
      </c>
      <c r="H9" s="35">
        <v>0</v>
      </c>
      <c r="I9" s="114">
        <v>1</v>
      </c>
      <c r="J9" s="114">
        <v>0</v>
      </c>
      <c r="K9" s="191" t="s">
        <v>273</v>
      </c>
    </row>
    <row r="10" spans="1:12" ht="112.5">
      <c r="A10" s="108" t="s">
        <v>129</v>
      </c>
      <c r="B10" s="35">
        <v>15800</v>
      </c>
      <c r="C10" s="115">
        <f>482+160</f>
        <v>642</v>
      </c>
      <c r="D10" s="35">
        <f>304+30</f>
        <v>334</v>
      </c>
      <c r="E10" s="185">
        <v>304</v>
      </c>
      <c r="F10" s="35">
        <v>2</v>
      </c>
      <c r="G10" s="114">
        <v>0</v>
      </c>
      <c r="H10" s="35">
        <v>0</v>
      </c>
      <c r="I10" s="114">
        <v>1</v>
      </c>
      <c r="J10" s="114">
        <v>1</v>
      </c>
      <c r="K10" s="191" t="s">
        <v>274</v>
      </c>
      <c r="L10" s="106"/>
    </row>
    <row r="11" spans="1:12" ht="63.75" customHeight="1">
      <c r="A11" s="114" t="s">
        <v>96</v>
      </c>
      <c r="B11" s="35">
        <v>15900</v>
      </c>
      <c r="C11" s="115">
        <v>5513</v>
      </c>
      <c r="D11" s="35">
        <v>440.12</v>
      </c>
      <c r="E11" s="185">
        <v>440.12</v>
      </c>
      <c r="F11" s="35">
        <v>4</v>
      </c>
      <c r="G11" s="114">
        <v>4</v>
      </c>
      <c r="H11" s="35">
        <v>0</v>
      </c>
      <c r="I11" s="114">
        <v>4</v>
      </c>
      <c r="J11" s="114">
        <v>0</v>
      </c>
      <c r="K11" s="192" t="s">
        <v>54</v>
      </c>
    </row>
    <row r="12" spans="1:12" ht="57" customHeight="1">
      <c r="A12" s="223" t="s">
        <v>92</v>
      </c>
      <c r="B12" s="223"/>
      <c r="C12" s="116">
        <f t="shared" ref="C12:J12" si="0">SUM(C5:C11)</f>
        <v>7769.5</v>
      </c>
      <c r="D12" s="160">
        <f t="shared" si="0"/>
        <v>1352.93</v>
      </c>
      <c r="E12" s="186">
        <f t="shared" si="0"/>
        <v>1235.1999999999998</v>
      </c>
      <c r="F12" s="161">
        <f t="shared" si="0"/>
        <v>32</v>
      </c>
      <c r="G12" s="117">
        <f t="shared" si="0"/>
        <v>19</v>
      </c>
      <c r="H12" s="161">
        <f t="shared" si="0"/>
        <v>5</v>
      </c>
      <c r="I12" s="117">
        <f t="shared" si="0"/>
        <v>21</v>
      </c>
      <c r="J12" s="117">
        <f t="shared" si="0"/>
        <v>11</v>
      </c>
      <c r="K12" s="191" t="s">
        <v>266</v>
      </c>
    </row>
    <row r="13" spans="1:12" ht="26.25">
      <c r="K13" s="107"/>
    </row>
    <row r="14" spans="1:12" ht="26.25">
      <c r="K14" s="4"/>
    </row>
  </sheetData>
  <autoFilter ref="A4:K12"/>
  <mergeCells count="3">
    <mergeCell ref="A12:B12"/>
    <mergeCell ref="A1:K1"/>
    <mergeCell ref="I2:J2"/>
  </mergeCells>
  <printOptions horizontalCentered="1"/>
  <pageMargins left="0.47244094488188981" right="0.15748031496062992" top="0.31496062992125984" bottom="0.23622047244094491" header="0.31496062992125984" footer="0.15748031496062992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60" workbookViewId="0">
      <selection activeCell="F10" sqref="F10"/>
    </sheetView>
  </sheetViews>
  <sheetFormatPr defaultColWidth="9.140625" defaultRowHeight="15"/>
  <cols>
    <col min="1" max="1" width="9.140625" style="2"/>
    <col min="2" max="2" width="24.42578125" style="2" customWidth="1"/>
    <col min="3" max="3" width="25.140625" style="2" customWidth="1"/>
    <col min="4" max="4" width="22.85546875" style="2" customWidth="1"/>
    <col min="5" max="5" width="19.5703125" style="2" customWidth="1"/>
    <col min="6" max="6" width="65.140625" style="2" customWidth="1"/>
    <col min="7" max="16384" width="9.140625" style="2"/>
  </cols>
  <sheetData>
    <row r="1" spans="1:8" ht="42" customHeight="1" thickBot="1">
      <c r="A1" s="231" t="s">
        <v>257</v>
      </c>
      <c r="B1" s="232"/>
      <c r="C1" s="232"/>
      <c r="D1" s="232"/>
      <c r="E1" s="232"/>
      <c r="F1" s="233"/>
    </row>
    <row r="2" spans="1:8" ht="53.25" customHeight="1">
      <c r="A2" s="118" t="s">
        <v>101</v>
      </c>
      <c r="B2" s="150" t="s">
        <v>102</v>
      </c>
      <c r="C2" s="118" t="s">
        <v>3</v>
      </c>
      <c r="D2" s="150" t="s">
        <v>103</v>
      </c>
      <c r="E2" s="118" t="s">
        <v>104</v>
      </c>
      <c r="F2" s="150" t="s">
        <v>97</v>
      </c>
      <c r="H2" s="93"/>
    </row>
    <row r="3" spans="1:8" ht="88.5" customHeight="1">
      <c r="A3" s="227">
        <v>1</v>
      </c>
      <c r="B3" s="229" t="s">
        <v>105</v>
      </c>
      <c r="C3" s="119" t="s">
        <v>75</v>
      </c>
      <c r="D3" s="152">
        <v>5</v>
      </c>
      <c r="E3" s="120">
        <v>2</v>
      </c>
      <c r="F3" s="154" t="s">
        <v>236</v>
      </c>
    </row>
    <row r="4" spans="1:8" ht="181.5" customHeight="1">
      <c r="A4" s="228"/>
      <c r="B4" s="230"/>
      <c r="C4" s="121" t="s">
        <v>20</v>
      </c>
      <c r="D4" s="152">
        <v>15</v>
      </c>
      <c r="E4" s="120">
        <v>8</v>
      </c>
      <c r="F4" s="154" t="s">
        <v>250</v>
      </c>
    </row>
    <row r="5" spans="1:8" ht="77.25" customHeight="1">
      <c r="A5" s="227">
        <v>2</v>
      </c>
      <c r="B5" s="229" t="s">
        <v>106</v>
      </c>
      <c r="C5" s="119" t="s">
        <v>44</v>
      </c>
      <c r="D5" s="152">
        <v>2</v>
      </c>
      <c r="E5" s="120">
        <v>2</v>
      </c>
      <c r="F5" s="155" t="s">
        <v>124</v>
      </c>
    </row>
    <row r="6" spans="1:8" ht="75" customHeight="1">
      <c r="A6" s="228"/>
      <c r="B6" s="230"/>
      <c r="C6" s="121" t="s">
        <v>24</v>
      </c>
      <c r="D6" s="152">
        <v>6</v>
      </c>
      <c r="E6" s="120">
        <v>5</v>
      </c>
      <c r="F6" s="155" t="s">
        <v>227</v>
      </c>
    </row>
    <row r="7" spans="1:8" ht="66" customHeight="1">
      <c r="A7" s="227">
        <v>3</v>
      </c>
      <c r="B7" s="229" t="s">
        <v>107</v>
      </c>
      <c r="C7" s="121" t="s">
        <v>108</v>
      </c>
      <c r="D7" s="152">
        <v>2</v>
      </c>
      <c r="E7" s="120">
        <v>2</v>
      </c>
      <c r="F7" s="156" t="s">
        <v>267</v>
      </c>
    </row>
    <row r="8" spans="1:8" ht="71.25" customHeight="1">
      <c r="A8" s="228"/>
      <c r="B8" s="230"/>
      <c r="C8" s="121" t="s">
        <v>27</v>
      </c>
      <c r="D8" s="152">
        <v>2</v>
      </c>
      <c r="E8" s="120">
        <v>2</v>
      </c>
      <c r="F8" s="156" t="s">
        <v>124</v>
      </c>
    </row>
    <row r="9" spans="1:8" ht="75" customHeight="1">
      <c r="A9" s="122"/>
      <c r="B9" s="151"/>
      <c r="C9" s="121" t="s">
        <v>92</v>
      </c>
      <c r="D9" s="153">
        <f>SUM(D3:D8)</f>
        <v>32</v>
      </c>
      <c r="E9" s="123">
        <f>SUM(E3:E8)</f>
        <v>21</v>
      </c>
      <c r="F9" s="175" t="s">
        <v>268</v>
      </c>
    </row>
  </sheetData>
  <mergeCells count="7">
    <mergeCell ref="A7:A8"/>
    <mergeCell ref="B7:B8"/>
    <mergeCell ref="A1:F1"/>
    <mergeCell ref="A3:A4"/>
    <mergeCell ref="B3:B4"/>
    <mergeCell ref="A5:A6"/>
    <mergeCell ref="B5:B6"/>
  </mergeCells>
  <pageMargins left="1" right="0.19685039370078741" top="0.11811023622047245" bottom="0.15748031496062992" header="0.31496062992125984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55" zoomScaleNormal="75" zoomScaleSheetLayoutView="55" workbookViewId="0">
      <pane ySplit="4" topLeftCell="A5" activePane="bottomLeft" state="frozen"/>
      <selection pane="bottomLeft" activeCell="K7" sqref="K7"/>
    </sheetView>
  </sheetViews>
  <sheetFormatPr defaultRowHeight="15"/>
  <cols>
    <col min="1" max="1" width="33.28515625" style="2" customWidth="1"/>
    <col min="2" max="2" width="15.28515625" style="2" customWidth="1"/>
    <col min="3" max="3" width="17.85546875" style="2" customWidth="1"/>
    <col min="4" max="4" width="15.28515625" style="2" customWidth="1"/>
    <col min="5" max="5" width="21.5703125" style="2" customWidth="1"/>
    <col min="6" max="6" width="14.140625" style="2" customWidth="1"/>
    <col min="7" max="7" width="18.140625" style="2" customWidth="1"/>
    <col min="8" max="8" width="20.85546875" style="2" customWidth="1"/>
    <col min="9" max="9" width="24.140625" style="2" customWidth="1"/>
    <col min="10" max="10" width="20.28515625" style="2" customWidth="1"/>
    <col min="11" max="11" width="21" style="2" customWidth="1"/>
    <col min="12" max="12" width="53.140625" style="2" customWidth="1"/>
    <col min="13" max="16" width="9.140625" style="2"/>
    <col min="17" max="17" width="10.140625" style="2" bestFit="1" customWidth="1"/>
    <col min="18" max="23" width="9.140625" style="2"/>
    <col min="24" max="24" width="20.28515625" style="2" customWidth="1"/>
    <col min="25" max="16384" width="9.140625" style="2"/>
  </cols>
  <sheetData>
    <row r="1" spans="1:27" ht="69.75" customHeight="1" thickBot="1">
      <c r="A1" s="236" t="s">
        <v>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27" ht="59.25" customHeight="1" thickBot="1">
      <c r="A2" s="74" t="s">
        <v>69</v>
      </c>
      <c r="B2" s="75"/>
      <c r="C2" s="75"/>
      <c r="D2" s="75"/>
      <c r="F2" s="75"/>
      <c r="G2" s="76"/>
      <c r="H2" s="75"/>
      <c r="I2" s="75" t="s">
        <v>258</v>
      </c>
      <c r="J2" s="78"/>
      <c r="K2" s="77"/>
      <c r="L2" s="77"/>
    </row>
    <row r="3" spans="1:27" ht="51.75" customHeight="1" thickBot="1">
      <c r="A3" s="239" t="s">
        <v>55</v>
      </c>
      <c r="B3" s="241">
        <v>2016</v>
      </c>
      <c r="C3" s="242"/>
      <c r="D3" s="241">
        <v>2017</v>
      </c>
      <c r="E3" s="242"/>
      <c r="F3" s="241">
        <v>2018</v>
      </c>
      <c r="G3" s="242"/>
      <c r="H3" s="234" t="s">
        <v>152</v>
      </c>
      <c r="I3" s="234" t="s">
        <v>153</v>
      </c>
      <c r="J3" s="234" t="s">
        <v>150</v>
      </c>
      <c r="K3" s="234" t="s">
        <v>151</v>
      </c>
      <c r="L3" s="243" t="s">
        <v>145</v>
      </c>
    </row>
    <row r="4" spans="1:27" ht="150.75" customHeight="1" thickBot="1">
      <c r="A4" s="240"/>
      <c r="B4" s="124" t="s">
        <v>146</v>
      </c>
      <c r="C4" s="125" t="s">
        <v>147</v>
      </c>
      <c r="D4" s="124" t="s">
        <v>146</v>
      </c>
      <c r="E4" s="125" t="s">
        <v>147</v>
      </c>
      <c r="F4" s="124" t="s">
        <v>146</v>
      </c>
      <c r="G4" s="125" t="s">
        <v>147</v>
      </c>
      <c r="H4" s="235"/>
      <c r="I4" s="235"/>
      <c r="J4" s="235"/>
      <c r="K4" s="235"/>
      <c r="L4" s="244"/>
      <c r="V4" s="2">
        <f>1235.2-304</f>
        <v>931.2</v>
      </c>
    </row>
    <row r="5" spans="1:27" ht="135">
      <c r="A5" s="126" t="s">
        <v>148</v>
      </c>
      <c r="B5" s="82">
        <v>5</v>
      </c>
      <c r="C5" s="138">
        <v>39.119999999999997</v>
      </c>
      <c r="D5" s="82">
        <v>10</v>
      </c>
      <c r="E5" s="138">
        <v>868</v>
      </c>
      <c r="F5" s="82">
        <v>17</v>
      </c>
      <c r="G5" s="133">
        <f>418.98+0.97+7.5+18.36</f>
        <v>445.81000000000006</v>
      </c>
      <c r="H5" s="86">
        <f>F5+D5+B5</f>
        <v>32</v>
      </c>
      <c r="I5" s="168">
        <f>G5+E5+C5</f>
        <v>1352.9299999999998</v>
      </c>
      <c r="J5" s="178" t="s">
        <v>54</v>
      </c>
      <c r="K5" s="179" t="s">
        <v>54</v>
      </c>
      <c r="L5" s="142" t="s">
        <v>251</v>
      </c>
    </row>
    <row r="6" spans="1:27" ht="168.75">
      <c r="A6" s="127" t="s">
        <v>154</v>
      </c>
      <c r="B6" s="83">
        <v>0</v>
      </c>
      <c r="C6" s="134">
        <v>0</v>
      </c>
      <c r="D6" s="83">
        <v>13</v>
      </c>
      <c r="E6" s="139">
        <v>600.12</v>
      </c>
      <c r="F6" s="83">
        <v>19</v>
      </c>
      <c r="G6" s="180">
        <f>725.98+0.97+7.5+18.36</f>
        <v>752.81000000000006</v>
      </c>
      <c r="H6" s="87">
        <f>F6+D6+B6</f>
        <v>32</v>
      </c>
      <c r="I6" s="169">
        <f>G6+E6+C6</f>
        <v>1352.93</v>
      </c>
      <c r="J6" s="88" t="s">
        <v>54</v>
      </c>
      <c r="K6" s="143" t="s">
        <v>54</v>
      </c>
      <c r="L6" s="130" t="s">
        <v>252</v>
      </c>
    </row>
    <row r="7" spans="1:27" ht="168.75">
      <c r="A7" s="127" t="s">
        <v>155</v>
      </c>
      <c r="B7" s="84">
        <v>0</v>
      </c>
      <c r="C7" s="135">
        <v>0</v>
      </c>
      <c r="D7" s="84">
        <v>13</v>
      </c>
      <c r="E7" s="136">
        <v>600.12</v>
      </c>
      <c r="F7" s="84">
        <v>14</v>
      </c>
      <c r="G7" s="135">
        <f>471.02+192+5.12+19.44+10.24+5+3.97</f>
        <v>706.79000000000008</v>
      </c>
      <c r="H7" s="87">
        <f t="shared" ref="H7:H9" si="0">F7+D7+B7</f>
        <v>27</v>
      </c>
      <c r="I7" s="171">
        <f>G7+E7+C7</f>
        <v>1306.9100000000001</v>
      </c>
      <c r="J7" s="89">
        <f>B5+D5+F5-D7-F7</f>
        <v>5</v>
      </c>
      <c r="K7" s="129">
        <f>I6-I7</f>
        <v>46.019999999999982</v>
      </c>
      <c r="L7" s="130" t="s">
        <v>245</v>
      </c>
      <c r="Q7" s="2">
        <v>344.96</v>
      </c>
      <c r="AA7" s="164">
        <f>926.08-710.2</f>
        <v>215.88</v>
      </c>
    </row>
    <row r="8" spans="1:27" ht="251.25" customHeight="1">
      <c r="A8" s="127" t="s">
        <v>149</v>
      </c>
      <c r="B8" s="84">
        <v>1</v>
      </c>
      <c r="C8" s="136">
        <v>3</v>
      </c>
      <c r="D8" s="84">
        <v>5</v>
      </c>
      <c r="E8" s="136">
        <v>67</v>
      </c>
      <c r="F8" s="84">
        <v>15</v>
      </c>
      <c r="G8" s="135">
        <f>628.32+12+192+23.76+5.12+304</f>
        <v>1165.2</v>
      </c>
      <c r="H8" s="87">
        <f>F8+D8+B8</f>
        <v>21</v>
      </c>
      <c r="I8" s="176">
        <f>G8+E8+C8</f>
        <v>1235.2</v>
      </c>
      <c r="J8" s="90">
        <f>H7-H8</f>
        <v>6</v>
      </c>
      <c r="K8" s="170">
        <f>I7-I8</f>
        <v>71.710000000000036</v>
      </c>
      <c r="L8" s="131" t="s">
        <v>238</v>
      </c>
      <c r="Q8" s="2">
        <v>192</v>
      </c>
      <c r="R8" s="79"/>
      <c r="X8" s="2">
        <f>902.32</f>
        <v>902.32</v>
      </c>
    </row>
    <row r="9" spans="1:27" ht="135.75" thickBot="1">
      <c r="A9" s="128" t="s">
        <v>207</v>
      </c>
      <c r="B9" s="85">
        <v>1</v>
      </c>
      <c r="C9" s="137">
        <v>3</v>
      </c>
      <c r="D9" s="85">
        <v>4</v>
      </c>
      <c r="E9" s="137">
        <v>62</v>
      </c>
      <c r="F9" s="85">
        <v>14</v>
      </c>
      <c r="G9" s="140">
        <f>628+5.2+12+221-28.88+5.12</f>
        <v>842.44</v>
      </c>
      <c r="H9" s="87">
        <f t="shared" si="0"/>
        <v>19</v>
      </c>
      <c r="I9" s="141">
        <f>G9+E9+C9</f>
        <v>907.44</v>
      </c>
      <c r="J9" s="91">
        <f>H8-H9</f>
        <v>2</v>
      </c>
      <c r="K9" s="141">
        <f>I8-I9</f>
        <v>327.76</v>
      </c>
      <c r="L9" s="132"/>
      <c r="Q9" s="96">
        <f>SUM(Q7:Q8)</f>
        <v>536.96</v>
      </c>
      <c r="X9" s="2">
        <v>192</v>
      </c>
    </row>
    <row r="10" spans="1:27">
      <c r="X10" s="2">
        <f>X8-X9</f>
        <v>710.32</v>
      </c>
    </row>
    <row r="13" spans="1:27" ht="21">
      <c r="L13" s="61">
        <f>902.32-931.2</f>
        <v>-28.879999999999995</v>
      </c>
    </row>
    <row r="15" spans="1:27" ht="28.5">
      <c r="H15" s="2">
        <v>304</v>
      </c>
      <c r="I15" s="67">
        <f>931-20-710.2</f>
        <v>200.79999999999995</v>
      </c>
    </row>
    <row r="16" spans="1:27">
      <c r="H16" s="2">
        <v>5</v>
      </c>
    </row>
    <row r="17" spans="8:8">
      <c r="H17" s="2">
        <v>19.440000000000001</v>
      </c>
    </row>
    <row r="18" spans="8:8" ht="28.5" customHeight="1">
      <c r="H18" s="69">
        <f>SUM(H15:H17)</f>
        <v>328.44</v>
      </c>
    </row>
    <row r="34" spans="16:16" ht="28.5">
      <c r="P34" s="172">
        <f>215.9-192</f>
        <v>23.900000000000006</v>
      </c>
    </row>
  </sheetData>
  <mergeCells count="10">
    <mergeCell ref="H3:H4"/>
    <mergeCell ref="A1:L1"/>
    <mergeCell ref="A3:A4"/>
    <mergeCell ref="B3:C3"/>
    <mergeCell ref="D3:E3"/>
    <mergeCell ref="F3:G3"/>
    <mergeCell ref="I3:I4"/>
    <mergeCell ref="K3:K4"/>
    <mergeCell ref="L3:L4"/>
    <mergeCell ref="J3:J4"/>
  </mergeCells>
  <pageMargins left="1.07" right="0.19685039370078741" top="0.19685039370078741" bottom="0.19685039370078741" header="0.31496062992125984" footer="0.31496062992125984"/>
  <pageSetup paperSize="9" scale="48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topLeftCell="A25" zoomScaleSheetLayoutView="100" workbookViewId="0">
      <selection activeCell="A2" sqref="A2"/>
    </sheetView>
  </sheetViews>
  <sheetFormatPr defaultRowHeight="18.75"/>
  <cols>
    <col min="1" max="1" width="9.85546875" style="2" customWidth="1"/>
    <col min="2" max="2" width="16.42578125" style="105" customWidth="1"/>
    <col min="3" max="3" width="17.7109375" style="105" customWidth="1"/>
    <col min="4" max="4" width="104.140625" style="105" customWidth="1"/>
    <col min="5" max="16384" width="9.140625" style="2"/>
  </cols>
  <sheetData>
    <row r="1" spans="1:4" ht="32.25" customHeight="1">
      <c r="A1" s="245" t="s">
        <v>259</v>
      </c>
      <c r="B1" s="246"/>
      <c r="C1" s="246"/>
      <c r="D1" s="247"/>
    </row>
    <row r="2" spans="1:4" ht="42" customHeight="1">
      <c r="A2" s="148" t="s">
        <v>168</v>
      </c>
      <c r="B2" s="149" t="s">
        <v>169</v>
      </c>
      <c r="C2" s="149" t="s">
        <v>170</v>
      </c>
      <c r="D2" s="144" t="s">
        <v>171</v>
      </c>
    </row>
    <row r="3" spans="1:4" ht="57.75" customHeight="1">
      <c r="A3" s="145">
        <v>1</v>
      </c>
      <c r="B3" s="97">
        <v>42768</v>
      </c>
      <c r="C3" s="98">
        <v>43862</v>
      </c>
      <c r="D3" s="99" t="s">
        <v>172</v>
      </c>
    </row>
    <row r="4" spans="1:4" ht="57.75" customHeight="1">
      <c r="A4" s="145">
        <v>2</v>
      </c>
      <c r="B4" s="97">
        <v>42822</v>
      </c>
      <c r="C4" s="98">
        <v>43917</v>
      </c>
      <c r="D4" s="99" t="s">
        <v>173</v>
      </c>
    </row>
    <row r="5" spans="1:4" ht="57.75" customHeight="1">
      <c r="A5" s="145">
        <v>3</v>
      </c>
      <c r="B5" s="97">
        <v>42829</v>
      </c>
      <c r="C5" s="98">
        <v>43924</v>
      </c>
      <c r="D5" s="99" t="s">
        <v>174</v>
      </c>
    </row>
    <row r="6" spans="1:4" ht="57.75" customHeight="1">
      <c r="A6" s="145">
        <v>4</v>
      </c>
      <c r="B6" s="97">
        <v>42829</v>
      </c>
      <c r="C6" s="98">
        <v>43924</v>
      </c>
      <c r="D6" s="99" t="s">
        <v>175</v>
      </c>
    </row>
    <row r="7" spans="1:4" ht="57.75" customHeight="1">
      <c r="A7" s="145">
        <v>5</v>
      </c>
      <c r="B7" s="97">
        <v>42829</v>
      </c>
      <c r="C7" s="98">
        <v>43924</v>
      </c>
      <c r="D7" s="100" t="s">
        <v>176</v>
      </c>
    </row>
    <row r="8" spans="1:4" ht="57.75" customHeight="1">
      <c r="A8" s="145">
        <v>6</v>
      </c>
      <c r="B8" s="97">
        <v>42829</v>
      </c>
      <c r="C8" s="98">
        <v>43924</v>
      </c>
      <c r="D8" s="99" t="s">
        <v>177</v>
      </c>
    </row>
    <row r="9" spans="1:4" ht="57.75" customHeight="1">
      <c r="A9" s="146">
        <v>7</v>
      </c>
      <c r="B9" s="101">
        <v>42838</v>
      </c>
      <c r="C9" s="101">
        <v>43933</v>
      </c>
      <c r="D9" s="102" t="s">
        <v>178</v>
      </c>
    </row>
    <row r="10" spans="1:4" ht="57.75" customHeight="1">
      <c r="A10" s="145">
        <v>8</v>
      </c>
      <c r="B10" s="101">
        <v>42872</v>
      </c>
      <c r="C10" s="103">
        <v>43967</v>
      </c>
      <c r="D10" s="99" t="s">
        <v>179</v>
      </c>
    </row>
    <row r="11" spans="1:4" ht="57.75" customHeight="1">
      <c r="A11" s="145">
        <v>9</v>
      </c>
      <c r="B11" s="101">
        <v>42877</v>
      </c>
      <c r="C11" s="103">
        <v>43972</v>
      </c>
      <c r="D11" s="99" t="s">
        <v>180</v>
      </c>
    </row>
    <row r="12" spans="1:4" ht="57.75" customHeight="1">
      <c r="A12" s="145">
        <v>10</v>
      </c>
      <c r="B12" s="97">
        <v>42899</v>
      </c>
      <c r="C12" s="98">
        <v>43994</v>
      </c>
      <c r="D12" s="99" t="s">
        <v>181</v>
      </c>
    </row>
    <row r="13" spans="1:4" ht="57.75" customHeight="1">
      <c r="A13" s="145">
        <v>11</v>
      </c>
      <c r="B13" s="97">
        <v>42926</v>
      </c>
      <c r="C13" s="98">
        <v>44021</v>
      </c>
      <c r="D13" s="99" t="s">
        <v>182</v>
      </c>
    </row>
    <row r="14" spans="1:4" ht="57.75" customHeight="1">
      <c r="A14" s="145">
        <v>12</v>
      </c>
      <c r="B14" s="97">
        <v>42928</v>
      </c>
      <c r="C14" s="98">
        <v>44023</v>
      </c>
      <c r="D14" s="99" t="s">
        <v>183</v>
      </c>
    </row>
    <row r="15" spans="1:4" ht="57.75" customHeight="1">
      <c r="A15" s="147">
        <v>13</v>
      </c>
      <c r="B15" s="97">
        <v>42928</v>
      </c>
      <c r="C15" s="98">
        <v>44023</v>
      </c>
      <c r="D15" s="100" t="s">
        <v>184</v>
      </c>
    </row>
    <row r="16" spans="1:4" ht="57.75" customHeight="1">
      <c r="A16" s="147">
        <v>14</v>
      </c>
      <c r="B16" s="97">
        <v>43206</v>
      </c>
      <c r="C16" s="98">
        <v>45762</v>
      </c>
      <c r="D16" s="100" t="s">
        <v>185</v>
      </c>
    </row>
    <row r="17" spans="1:4" ht="57.75" customHeight="1">
      <c r="A17" s="147">
        <v>15</v>
      </c>
      <c r="B17" s="97">
        <v>43206</v>
      </c>
      <c r="C17" s="98">
        <v>45762</v>
      </c>
      <c r="D17" s="100" t="s">
        <v>186</v>
      </c>
    </row>
    <row r="18" spans="1:4" ht="57.75" customHeight="1">
      <c r="A18" s="147">
        <v>16</v>
      </c>
      <c r="B18" s="98">
        <v>43210</v>
      </c>
      <c r="C18" s="98">
        <v>45766</v>
      </c>
      <c r="D18" s="100" t="s">
        <v>187</v>
      </c>
    </row>
    <row r="19" spans="1:4" ht="57.75" customHeight="1">
      <c r="A19" s="147">
        <v>17</v>
      </c>
      <c r="B19" s="97">
        <v>43214</v>
      </c>
      <c r="C19" s="98">
        <v>45770</v>
      </c>
      <c r="D19" s="100" t="s">
        <v>188</v>
      </c>
    </row>
    <row r="20" spans="1:4" ht="57.75" customHeight="1">
      <c r="A20" s="145">
        <v>18</v>
      </c>
      <c r="B20" s="101">
        <v>43287</v>
      </c>
      <c r="C20" s="103">
        <v>45843</v>
      </c>
      <c r="D20" s="99" t="s">
        <v>189</v>
      </c>
    </row>
    <row r="21" spans="1:4" ht="57.75" customHeight="1">
      <c r="A21" s="147">
        <v>19</v>
      </c>
      <c r="B21" s="101">
        <v>43293</v>
      </c>
      <c r="C21" s="103">
        <v>45849</v>
      </c>
      <c r="D21" s="99" t="s">
        <v>190</v>
      </c>
    </row>
    <row r="22" spans="1:4" ht="57.75" customHeight="1">
      <c r="A22" s="147">
        <v>20</v>
      </c>
      <c r="B22" s="103">
        <v>43328</v>
      </c>
      <c r="C22" s="101">
        <v>45884</v>
      </c>
      <c r="D22" s="104" t="s">
        <v>191</v>
      </c>
    </row>
    <row r="23" spans="1:4" ht="57.75" customHeight="1">
      <c r="A23" s="147">
        <v>21</v>
      </c>
      <c r="B23" s="103">
        <v>43346</v>
      </c>
      <c r="C23" s="101">
        <v>45902</v>
      </c>
      <c r="D23" s="104" t="s">
        <v>192</v>
      </c>
    </row>
    <row r="24" spans="1:4" ht="56.25" customHeight="1">
      <c r="A24" s="145">
        <v>22</v>
      </c>
      <c r="B24" s="101">
        <v>43368</v>
      </c>
      <c r="C24" s="101">
        <v>45924</v>
      </c>
      <c r="D24" s="104" t="s">
        <v>193</v>
      </c>
    </row>
    <row r="25" spans="1:4" ht="81" customHeight="1">
      <c r="A25" s="147">
        <v>23</v>
      </c>
      <c r="B25" s="101">
        <v>43368</v>
      </c>
      <c r="C25" s="101">
        <v>45924</v>
      </c>
      <c r="D25" s="104" t="s">
        <v>208</v>
      </c>
    </row>
    <row r="26" spans="1:4" ht="82.5" customHeight="1">
      <c r="A26" s="167">
        <v>24</v>
      </c>
      <c r="B26" s="165">
        <v>43397</v>
      </c>
      <c r="C26" s="166">
        <v>45953</v>
      </c>
      <c r="D26" s="100" t="s">
        <v>209</v>
      </c>
    </row>
    <row r="27" spans="1:4" ht="57" customHeight="1">
      <c r="A27" s="145">
        <v>25</v>
      </c>
      <c r="B27" s="101">
        <v>43423</v>
      </c>
      <c r="C27" s="98">
        <v>45979</v>
      </c>
      <c r="D27" s="99" t="s">
        <v>229</v>
      </c>
    </row>
    <row r="28" spans="1:4" ht="57" customHeight="1">
      <c r="A28" s="147">
        <v>26</v>
      </c>
      <c r="B28" s="97">
        <v>43424</v>
      </c>
      <c r="C28" s="98">
        <v>45980</v>
      </c>
      <c r="D28" s="100" t="s">
        <v>230</v>
      </c>
    </row>
    <row r="29" spans="1:4" ht="48.75" customHeight="1">
      <c r="A29" s="182">
        <v>27</v>
      </c>
      <c r="B29" s="183">
        <v>43427</v>
      </c>
      <c r="C29" s="181">
        <v>45983</v>
      </c>
      <c r="D29" s="100" t="s">
        <v>237</v>
      </c>
    </row>
  </sheetData>
  <mergeCells count="1">
    <mergeCell ref="A1:D1"/>
  </mergeCells>
  <pageMargins left="0.89" right="0.23622047244094491" top="0.11811023622047245" bottom="0.19685039370078741" header="0.31496062992125984" footer="0.15748031496062992"/>
  <pageSetup paperSize="9" scale="90" orientation="landscape" r:id="rId1"/>
  <rowBreaks count="1" manualBreakCount="1">
    <brk id="12" max="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Net-Metering-Info  </vt:lpstr>
      <vt:lpstr>abstract </vt:lpstr>
      <vt:lpstr>circle wise abstract</vt:lpstr>
      <vt:lpstr>tariff wise abstract </vt:lpstr>
      <vt:lpstr>year wise abstract</vt:lpstr>
      <vt:lpstr>dg licences sheet</vt:lpstr>
      <vt:lpstr>Sheet1</vt:lpstr>
      <vt:lpstr>'abstract '!Print_Area</vt:lpstr>
      <vt:lpstr>'circle wise abstract'!Print_Area</vt:lpstr>
      <vt:lpstr>'dg licences sheet'!Print_Area</vt:lpstr>
      <vt:lpstr>'Net-Metering-Info  '!Print_Area</vt:lpstr>
      <vt:lpstr>'tariff wise abstract '!Print_Area</vt:lpstr>
      <vt:lpstr>'year wise abstract'!Print_Area</vt:lpstr>
      <vt:lpstr>'dg licences sheet'!Print_Titles</vt:lpstr>
      <vt:lpstr>'Net-Metering-Info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2018-12-10T04:59:49Z</dcterms:modified>
</cp:coreProperties>
</file>