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94"/>
  </bookViews>
  <sheets>
    <sheet name="Net-Metering-Info  " sheetId="6" r:id="rId1"/>
    <sheet name="abstract " sheetId="4" r:id="rId2"/>
    <sheet name="circle wise abstract" sheetId="9" r:id="rId3"/>
    <sheet name="tariff wise abstract " sheetId="10" r:id="rId4"/>
    <sheet name="year wise abstract" sheetId="17" r:id="rId5"/>
    <sheet name="dg licences sheet" sheetId="18" r:id="rId6"/>
    <sheet name="installer abstract" sheetId="19" r:id="rId7"/>
    <sheet name="installer detail" sheetId="20" r:id="rId8"/>
    <sheet name="Sheet2" sheetId="22" r:id="rId9"/>
    <sheet name="Sheet3" sheetId="23" r:id="rId10"/>
    <sheet name="Sheet5" sheetId="25" r:id="rId11"/>
    <sheet name="Sheet1" sheetId="26" r:id="rId12"/>
    <sheet name="Sheet4" sheetId="27" r:id="rId13"/>
  </sheets>
  <definedNames>
    <definedName name="_xlnm._FilterDatabase" localSheetId="2" hidden="1">'circle wise abstract'!$A$4:$L$14</definedName>
    <definedName name="_xlnm._FilterDatabase" localSheetId="6" hidden="1">'installer abstract'!$B$3:$C$23</definedName>
    <definedName name="_xlnm._FilterDatabase" localSheetId="7" hidden="1">'installer detail'!$C$2:$D$21</definedName>
    <definedName name="_xlnm._FilterDatabase" localSheetId="0" hidden="1">'Net-Metering-Info  '!$A$5:$T$71</definedName>
    <definedName name="_xlnm._FilterDatabase" localSheetId="8" hidden="1">Sheet2!$A$3:$O$65</definedName>
    <definedName name="_xlnm.Print_Area" localSheetId="1">'abstract '!$A$1:$D$9</definedName>
    <definedName name="_xlnm.Print_Area" localSheetId="2">'circle wise abstract'!$A$1:$L$14</definedName>
    <definedName name="_xlnm.Print_Area" localSheetId="5">'dg licences sheet'!$A$1:$D$57</definedName>
    <definedName name="_xlnm.Print_Area" localSheetId="7">'installer detail'!$A$1:$E$67</definedName>
    <definedName name="_xlnm.Print_Area" localSheetId="0">'Net-Metering-Info  '!$A$1:$T$71</definedName>
    <definedName name="_xlnm.Print_Area" localSheetId="8">Sheet2!$A$1:$O$65</definedName>
    <definedName name="_xlnm.Print_Area" localSheetId="3">'tariff wise abstract '!$A$1:$H$10</definedName>
    <definedName name="_xlnm.Print_Area" localSheetId="4">'year wise abstract'!$A$1:$N$10</definedName>
    <definedName name="_xlnm.Print_Titles" localSheetId="5">'dg licences sheet'!$1:$2</definedName>
    <definedName name="_xlnm.Print_Titles" localSheetId="6">'installer abstract'!$1:$2</definedName>
    <definedName name="_xlnm.Print_Titles" localSheetId="7">'installer detail'!$1:$2</definedName>
    <definedName name="_xlnm.Print_Titles" localSheetId="0">'Net-Metering-Info  '!$1:$4</definedName>
    <definedName name="_xlnm.Print_Titles" localSheetId="11">Sheet1!$2:$3</definedName>
  </definedNames>
  <calcPr calcId="124519"/>
</workbook>
</file>

<file path=xl/calcChain.xml><?xml version="1.0" encoding="utf-8"?>
<calcChain xmlns="http://schemas.openxmlformats.org/spreadsheetml/2006/main">
  <c r="I10" i="17"/>
  <c r="I9"/>
  <c r="G3" i="10"/>
  <c r="E5" i="9"/>
  <c r="A18" i="27"/>
  <c r="G4" i="10"/>
  <c r="E9" i="9"/>
  <c r="M5"/>
  <c r="Q7" i="17"/>
  <c r="B6" i="4"/>
  <c r="R71" i="6"/>
  <c r="I5" i="17"/>
  <c r="I71" i="6"/>
  <c r="E4" i="10"/>
  <c r="C5" i="9"/>
  <c r="H71" i="6"/>
  <c r="D8" i="9"/>
  <c r="C8"/>
  <c r="E3" i="10"/>
  <c r="V62" i="6"/>
  <c r="E7" i="10" l="1"/>
  <c r="C27" i="19"/>
  <c r="E67" i="20"/>
  <c r="E5" i="10" l="1"/>
  <c r="J14" i="9" l="1"/>
  <c r="D7" l="1"/>
  <c r="C7"/>
  <c r="G5" i="10"/>
  <c r="K6" i="9"/>
  <c r="K7"/>
  <c r="K8"/>
  <c r="K9"/>
  <c r="K10"/>
  <c r="K11"/>
  <c r="K12"/>
  <c r="K13"/>
  <c r="K5"/>
  <c r="C9" i="4" l="1"/>
  <c r="D9" i="9"/>
  <c r="C9"/>
  <c r="H31" i="23"/>
  <c r="G31"/>
  <c r="G10" i="10"/>
  <c r="V30" i="6"/>
  <c r="V29"/>
  <c r="V34"/>
  <c r="E65" i="22"/>
  <c r="O65"/>
  <c r="C65"/>
  <c r="F65"/>
  <c r="O13"/>
  <c r="F13"/>
  <c r="E13"/>
  <c r="C13"/>
  <c r="J8" i="10"/>
  <c r="O50" i="22"/>
  <c r="F50"/>
  <c r="E50"/>
  <c r="E10" i="10"/>
  <c r="O56" i="22"/>
  <c r="C53"/>
  <c r="C56"/>
  <c r="P53"/>
  <c r="O53"/>
  <c r="F53"/>
  <c r="E53"/>
  <c r="F56"/>
  <c r="E56"/>
  <c r="C50"/>
  <c r="C38"/>
  <c r="C61"/>
  <c r="C64"/>
  <c r="O64"/>
  <c r="O61"/>
  <c r="O38"/>
  <c r="E64"/>
  <c r="F64"/>
  <c r="E61"/>
  <c r="F61"/>
  <c r="E38"/>
  <c r="F38"/>
  <c r="P8" i="17"/>
  <c r="F14" i="9" l="1"/>
  <c r="E7"/>
  <c r="V55" i="6" l="1"/>
  <c r="D10" i="9"/>
  <c r="C10"/>
  <c r="E8"/>
  <c r="K8" i="17" l="1"/>
  <c r="J8"/>
  <c r="B9" i="4"/>
  <c r="C6" l="1"/>
  <c r="E14" i="9" l="1"/>
  <c r="K6" i="17"/>
  <c r="K5"/>
  <c r="D14" i="9"/>
  <c r="C14"/>
  <c r="I14"/>
  <c r="K7" i="17"/>
  <c r="J9"/>
  <c r="J7"/>
  <c r="G10"/>
  <c r="K10" s="1"/>
  <c r="J10"/>
  <c r="J6"/>
  <c r="J5"/>
  <c r="G6"/>
  <c r="G5"/>
  <c r="D10" i="10"/>
  <c r="F10"/>
  <c r="K14" i="9"/>
  <c r="H14"/>
  <c r="G14"/>
  <c r="L10" i="17" l="1"/>
  <c r="M7"/>
  <c r="L7"/>
  <c r="G9"/>
  <c r="K9" s="1"/>
  <c r="M9" s="1"/>
  <c r="AC7"/>
  <c r="L9" l="1"/>
  <c r="Z9"/>
  <c r="Z11" s="1"/>
  <c r="S10"/>
  <c r="M10" l="1"/>
  <c r="D12" i="9"/>
  <c r="C12"/>
</calcChain>
</file>

<file path=xl/sharedStrings.xml><?xml version="1.0" encoding="utf-8"?>
<sst xmlns="http://schemas.openxmlformats.org/spreadsheetml/2006/main" count="2578" uniqueCount="536">
  <si>
    <t>Generation (KW)</t>
  </si>
  <si>
    <t>Application No.</t>
  </si>
  <si>
    <t>Sanctioned Load</t>
  </si>
  <si>
    <t>Tariff</t>
  </si>
  <si>
    <t>Generation Licence</t>
  </si>
  <si>
    <t>Feeder</t>
  </si>
  <si>
    <t>Remarks</t>
  </si>
  <si>
    <t>Application Date</t>
  </si>
  <si>
    <t>Required Load for Net Metering</t>
  </si>
  <si>
    <t>Name of Applicant</t>
  </si>
  <si>
    <t>Sub Division Code</t>
  </si>
  <si>
    <t>Name of Installer</t>
  </si>
  <si>
    <t>Installation Date</t>
  </si>
  <si>
    <t>Billing Start Date</t>
  </si>
  <si>
    <t>Billing Started (Yes or No)</t>
  </si>
  <si>
    <t>Current Position (What is Present Status i.e. either with installer or SDO or NEPRA etc.)</t>
  </si>
  <si>
    <t>NET METERING APPLICATION(S) INFORMATION/STATUS</t>
  </si>
  <si>
    <t>Applied To NEPRA (Yes or No)</t>
  </si>
  <si>
    <t>Yes</t>
  </si>
  <si>
    <t>Reap</t>
  </si>
  <si>
    <t>A-1b(03)T</t>
  </si>
  <si>
    <t>KH MUHAMMAD YOUNIS 
S-O MUHAMMAD MASOOD 
13 B OFFICER CLY 
MULTAN</t>
  </si>
  <si>
    <t>KHAWAJA MUHAMMAD YOUNIS
S-O KHAWAJA MUHAMMAD MASOOD
FATIMA MODEL SCHOOL
MULTAN ROAD K.WALA</t>
  </si>
  <si>
    <t>XEN CIVIL MEPCO</t>
  </si>
  <si>
    <t>A-2c(06)T</t>
  </si>
  <si>
    <t>MEHMOOD TEXTILE MILLS LTD
MULTAN LOHARI GATE
MULTAN CITY</t>
  </si>
  <si>
    <t>OFFICE BUILDING TEHSILDAR 
LODHRAN 
NEAR MARKET COMMITTEE OFFICE 
LODHRAN</t>
  </si>
  <si>
    <t>B3(14)T</t>
  </si>
  <si>
    <t>UNILEVER PAKISTAN LIMITED
TEA FACTORY
CHAK NO.88-A10R
KHANEWAL</t>
  </si>
  <si>
    <t xml:space="preserve">SAJIDA KHALID 
W/O CH.KHALID LATIF 
PUNJAB SMALL INDUSTRIES 
MTN </t>
  </si>
  <si>
    <t xml:space="preserve">MUHAMMAD ARSHAD NADEEM 
S-O MHAMMAD ASHIQ 
ST NO 1 MADINA ABAD CLY MTN 
MULTAN </t>
  </si>
  <si>
    <t xml:space="preserve">A-1b(03)T </t>
  </si>
  <si>
    <t xml:space="preserve">NAIMAT ULLAH 
S.O ALLAH BACHAYA QURESHI 
259-N WAPDA TOWN-11 
MTN </t>
  </si>
  <si>
    <t>Abdali Road</t>
  </si>
  <si>
    <t>Timber Market</t>
  </si>
  <si>
    <t>Wapda Town</t>
  </si>
  <si>
    <t>Buch Villas</t>
  </si>
  <si>
    <t>City Lodhran</t>
  </si>
  <si>
    <t>UNILEVER TEA FACTORY</t>
  </si>
  <si>
    <t>Reon</t>
  </si>
  <si>
    <t>Preimer Energy (Pvt) Ltd.</t>
  </si>
  <si>
    <t>Installed</t>
  </si>
  <si>
    <t>Solar Tech.</t>
  </si>
  <si>
    <t>M/S Creative Electronics</t>
  </si>
  <si>
    <t>Asif Iqbal SM Bashir Agencies</t>
  </si>
  <si>
    <t>Royal Energy Sultan Electronics</t>
  </si>
  <si>
    <t>College Road</t>
  </si>
  <si>
    <t>Wapda Colony</t>
  </si>
  <si>
    <t>Pak Friends Enterprises</t>
  </si>
  <si>
    <t>Orient Energies (Pvt) Ltd.</t>
  </si>
  <si>
    <t>Connection Installed. Billing Started</t>
  </si>
  <si>
    <t>YES</t>
  </si>
  <si>
    <t>-</t>
  </si>
  <si>
    <t>Description</t>
  </si>
  <si>
    <t>Detail</t>
  </si>
  <si>
    <t>No. of Applications Received</t>
  </si>
  <si>
    <t>No. of Connections Installed</t>
  </si>
  <si>
    <t xml:space="preserve"> Applications Under Process</t>
  </si>
  <si>
    <t xml:space="preserve"> Installed</t>
  </si>
  <si>
    <t>Installation Status (Installed or Uninstalled)</t>
  </si>
  <si>
    <t>Reference No.</t>
  </si>
  <si>
    <t xml:space="preserve">A-2c(06)T </t>
  </si>
  <si>
    <t>Hassan Perwana</t>
  </si>
  <si>
    <t>Capacity (KW)</t>
  </si>
  <si>
    <t>KHALID  NAZEER CMISSIONER SAHIWAL</t>
  </si>
  <si>
    <t>NASEEM AHMAD/ FAZAL CLOTH MILLS 59/3 ABDALI ROAD MULTAN</t>
  </si>
  <si>
    <t xml:space="preserve">COMPANY NAME: MEPCO                   </t>
  </si>
  <si>
    <t>ALLIED ENGINEERING &amp; SERVICES HAMID PUR KANORA SHER SHAH BY PASS MTN</t>
  </si>
  <si>
    <t>AMIR AWAIS GHAURI BX-586/1 SADIQ COLONY BAHAWAL PUR</t>
  </si>
  <si>
    <t>AYK (Pvt) Ltd.</t>
  </si>
  <si>
    <t>Basti Balail</t>
  </si>
  <si>
    <t>HAMEED RAZA S/O AMEER UD DIN AT HOUSE #2 HAMZA STREET BOSAN ROAD MULTAN</t>
  </si>
  <si>
    <t xml:space="preserve">A-1a(01) </t>
  </si>
  <si>
    <t>Sabzazar</t>
  </si>
  <si>
    <t>DGL/48/2017</t>
  </si>
  <si>
    <t>DGL/75/2017</t>
  </si>
  <si>
    <t>DGL/74/2017</t>
  </si>
  <si>
    <t>DGL/83/2017</t>
  </si>
  <si>
    <t>DGL/80/2017</t>
  </si>
  <si>
    <t>DGL/117/2017</t>
  </si>
  <si>
    <t>DGL/107/2017</t>
  </si>
  <si>
    <t>DGL/106/2017</t>
  </si>
  <si>
    <t>DGL/77/2017</t>
  </si>
  <si>
    <t>DGL/78/2017</t>
  </si>
  <si>
    <t>DGL/128/2017</t>
  </si>
  <si>
    <t>DGL/79/2017</t>
  </si>
  <si>
    <t>DGL/76/2017</t>
  </si>
  <si>
    <t>MALIK NOOR ASGHAR BUCHA
S/O MLK NOOR MUHAMMAD BUCHA
THE GRAND COMMERCIAL BUILDING
BUCH VILLAS H/S BOSAN ROAD MTN</t>
  </si>
  <si>
    <t>Kh M YOUNAS M/S MASOOD SPINNING MILLS
UNIT NO.02
04-KM MULTAN ROAD
KABIR WALA</t>
  </si>
  <si>
    <t>Total</t>
  </si>
  <si>
    <t>Multan</t>
  </si>
  <si>
    <t>Bahawalpur</t>
  </si>
  <si>
    <t>Sahiwal</t>
  </si>
  <si>
    <t>Khanewal</t>
  </si>
  <si>
    <t>Under Process</t>
  </si>
  <si>
    <t>DGL/349/2018</t>
  </si>
  <si>
    <t xml:space="preserve">DGL/348/2018 </t>
  </si>
  <si>
    <t>Sr. No.</t>
  </si>
  <si>
    <t>Type</t>
  </si>
  <si>
    <t>No. Of Connections</t>
  </si>
  <si>
    <t>Meters Installed</t>
  </si>
  <si>
    <t>Domestic</t>
  </si>
  <si>
    <t>Commercial</t>
  </si>
  <si>
    <t>Industrial</t>
  </si>
  <si>
    <t>B2b(12)T</t>
  </si>
  <si>
    <r>
      <t xml:space="preserve">Installed      </t>
    </r>
    <r>
      <rPr>
        <b/>
        <sz val="12"/>
        <color rgb="FF000000"/>
        <rFont val="Calibri"/>
        <family val="2"/>
      </rPr>
      <t xml:space="preserve"> </t>
    </r>
  </si>
  <si>
    <r>
      <t>Remaining</t>
    </r>
    <r>
      <rPr>
        <b/>
        <sz val="12"/>
        <color rgb="FF000000"/>
        <rFont val="Calibri"/>
        <family val="2"/>
      </rPr>
      <t xml:space="preserve"> </t>
    </r>
  </si>
  <si>
    <t xml:space="preserve">Circles  Names </t>
  </si>
  <si>
    <r>
      <t xml:space="preserve">Circles Codes  </t>
    </r>
    <r>
      <rPr>
        <b/>
        <sz val="14"/>
        <color rgb="FF000000"/>
        <rFont val="Calibri"/>
        <family val="2"/>
      </rPr>
      <t xml:space="preserve"> </t>
    </r>
  </si>
  <si>
    <r>
      <t xml:space="preserve"> Total Sanctioned/ Connected Load (KW)         </t>
    </r>
    <r>
      <rPr>
        <b/>
        <sz val="16"/>
        <color rgb="FF000000"/>
        <rFont val="Calibri"/>
        <family val="2"/>
      </rPr>
      <t xml:space="preserve"> </t>
    </r>
  </si>
  <si>
    <r>
      <t xml:space="preserve">  Total required load for Net Metering (KW)  </t>
    </r>
    <r>
      <rPr>
        <b/>
        <sz val="16"/>
        <color rgb="FF000000"/>
        <rFont val="Calibri"/>
        <family val="2"/>
      </rPr>
      <t xml:space="preserve"> </t>
    </r>
  </si>
  <si>
    <r>
      <t>Generation     (KW)</t>
    </r>
    <r>
      <rPr>
        <b/>
        <sz val="16"/>
        <color rgb="FF000000"/>
        <rFont val="Calibri"/>
        <family val="2"/>
      </rPr>
      <t xml:space="preserve"> </t>
    </r>
  </si>
  <si>
    <r>
      <t>Total Applications</t>
    </r>
    <r>
      <rPr>
        <b/>
        <sz val="16"/>
        <color rgb="FF000000"/>
        <rFont val="Calibri"/>
        <family val="2"/>
      </rPr>
      <t xml:space="preserve"> </t>
    </r>
  </si>
  <si>
    <r>
      <t>Billing  Started</t>
    </r>
    <r>
      <rPr>
        <b/>
        <sz val="16"/>
        <color rgb="FF000000"/>
        <rFont val="Calibri"/>
        <family val="2"/>
      </rPr>
      <t xml:space="preserve"> </t>
    </r>
  </si>
  <si>
    <r>
      <t>Applied to NEPRA</t>
    </r>
    <r>
      <rPr>
        <b/>
        <sz val="16"/>
        <color rgb="FF000000"/>
        <rFont val="Calibri"/>
        <family val="2"/>
      </rPr>
      <t xml:space="preserve"> </t>
    </r>
  </si>
  <si>
    <t xml:space="preserve">DGL/358/2018 </t>
  </si>
  <si>
    <t>NO</t>
  </si>
  <si>
    <t>Connection Installed. Billing started.</t>
  </si>
  <si>
    <t>Catkin Engineering Sale and Services (Pvt) Ltd.</t>
  </si>
  <si>
    <t>RAHIM ABAD</t>
  </si>
  <si>
    <t>Rahim Yar Khan</t>
  </si>
  <si>
    <t>MUSHTAQ AHAMAD LAGHARI S-O MUHAMAMD AKBAR LAGHARI VILLAGE RAHIM ABAD SADIQABAD</t>
  </si>
  <si>
    <t>Bahawal Nagar</t>
  </si>
  <si>
    <t>SHABBIR AHMAD
S-O MIRAJ DIN
EASTREN PRODUCTS-VITAL TEA LTD
QAZI WALA HAROON ABAD</t>
  </si>
  <si>
    <t>REON</t>
  </si>
  <si>
    <t>KHATAN</t>
  </si>
  <si>
    <t>Not Installed</t>
  </si>
  <si>
    <t>SOLAR MASTER</t>
  </si>
  <si>
    <t xml:space="preserve">DGL/463/2018 </t>
  </si>
  <si>
    <t xml:space="preserve">DGL/478/2018 </t>
  </si>
  <si>
    <t>Banglow Road</t>
  </si>
  <si>
    <t>ALI SHAH S/O MUREED HUSSAIN SHAH MOHALLAH LAL SHAH MAKHDOOM RASHID MULTAN</t>
  </si>
  <si>
    <t>POWER PROJECTS ORGNAIZATION</t>
  </si>
  <si>
    <t>MAKHDOOM RASHID CITY</t>
  </si>
  <si>
    <t xml:space="preserve">DGL/526/2018 </t>
  </si>
  <si>
    <t>PIR SADIQ SHAH</t>
  </si>
  <si>
    <t>SOBIA AKRAM W/O MUHAMMAD AKRAM CHAK No. 131/10 R JAHANIAN</t>
  </si>
  <si>
    <t>REMARKS</t>
  </si>
  <si>
    <t>Connections</t>
  </si>
  <si>
    <t xml:space="preserve"> Load For Net Metering (KW)</t>
  </si>
  <si>
    <t>Number of Connections applied to MEPCO</t>
  </si>
  <si>
    <t>Number of Connections Installed</t>
  </si>
  <si>
    <t>TOTAL Connections</t>
  </si>
  <si>
    <t>TOTAL Load</t>
  </si>
  <si>
    <t>Number of Generation Licenses applied to NEPRA</t>
  </si>
  <si>
    <t>Number of Generation Licenses issued by NEPRA</t>
  </si>
  <si>
    <t>Vehari</t>
  </si>
  <si>
    <r>
      <t>Remarks</t>
    </r>
    <r>
      <rPr>
        <b/>
        <sz val="36"/>
        <color rgb="FF000000"/>
        <rFont val="Calibri"/>
        <family val="2"/>
      </rPr>
      <t xml:space="preserve"> </t>
    </r>
  </si>
  <si>
    <r>
      <t>Total connections</t>
    </r>
    <r>
      <rPr>
        <b/>
        <sz val="28"/>
        <color rgb="FF000000"/>
        <rFont val="Calibri"/>
        <family val="2"/>
      </rPr>
      <t xml:space="preserve"> </t>
    </r>
  </si>
  <si>
    <t>MUHAMMAD SARWAR S/O ABDUL MAJEED PUNJAB DEGREE COLLEGE AZIM ABAD BUREWALA</t>
  </si>
  <si>
    <t>DGL/561/2018</t>
  </si>
  <si>
    <r>
      <t xml:space="preserve">FATIMA JAFAR    W-O MUHAMMAD JAFAR CHOUDHARY, HOUSE NO. 383-C BUCH VILLAS MULTAN </t>
    </r>
    <r>
      <rPr>
        <sz val="14"/>
        <color theme="1"/>
        <rFont val="Times New Roman"/>
        <family val="1"/>
      </rPr>
      <t xml:space="preserve"> </t>
    </r>
  </si>
  <si>
    <t>DGL/620/2018</t>
  </si>
  <si>
    <t>DGL/608/2018</t>
  </si>
  <si>
    <t>AZEEM AKRAM S/O MUHAMMAD AKRAM SUPERIOR COLLEGE VEHARI ROAD HASIL PUR</t>
  </si>
  <si>
    <t>VEHARI ROAD</t>
  </si>
  <si>
    <t>Sr.#</t>
  </si>
  <si>
    <t>Date</t>
  </si>
  <si>
    <t>Expiry Date</t>
  </si>
  <si>
    <t>Generation Licence No. And Application No. And Name</t>
  </si>
  <si>
    <t>Generation Licence No. DGL/48/2017 - Licence Application No. LAN-48 - MEPCO Head Quarters, Khanewal Road, Multan</t>
  </si>
  <si>
    <t>Generation Licence No. DGL/76/2017 - Licence Application No. LAN-76 - Mr. Khawaja M. Younus, Multan</t>
  </si>
  <si>
    <t xml:space="preserve">Generation Licence No. DGL/83/2017 - Licence Application No. LAN-83 Mr. Malik Noor Asghar Bucha, Multan </t>
  </si>
  <si>
    <t>Generation Licence No. DGL/79/2017 - Licence Application No. LAN-79 - Mr. Khawaja M. Ilyas, Masood Spinning Mills, Kabirwala</t>
  </si>
  <si>
    <t>Generation Licence No. DGL/77/2017 - Licence Application No. LAN-77 - Mr. Khawaja M. Younus, Mahmood Textile Mills, Multan</t>
  </si>
  <si>
    <t>Generation Licence No. DGL/80/2017 - Licence Application No. LAN-80 - Mr. Asif Iqbal, Sahiwal</t>
  </si>
  <si>
    <t xml:space="preserve">Generation Licence No. DGL/78/2017 - Licence Application No. LAN-78 - Mr. Khawaja Muhammad Younus, Multan </t>
  </si>
  <si>
    <t xml:space="preserve">Generation Licence No. DGL/74/2017 - Licence Application No. LAN-74 - Zila Council, Iqbal Road, Sahiwal </t>
  </si>
  <si>
    <t xml:space="preserve">Generation Licence No. DGL/75/2017 - Licence Application No. LAN-75 - Office of the Deputy Commissioner, Lodhran </t>
  </si>
  <si>
    <t>Generation Licence No. DGL/107/2017 - Licence Application No. LAN-107 - Mrs. Sajida Khalid, Multan</t>
  </si>
  <si>
    <t>Generation Licence No. DGL/106/2017 Licence Application No. LAN-106 Unilever Khanewal Tea Factory, Khanewal</t>
  </si>
  <si>
    <t>Generation Licence No. DGL/128/2017 Licence Application No. LAN-128 Mr. Naimat Ullah Qureshi, Multan</t>
  </si>
  <si>
    <t>Generation Licence No. DGL/117/2017 Licence Application No. LAN-117 Mr. Muhammad Arshad Nadeem, Multan</t>
  </si>
  <si>
    <r>
      <t>Generation Licence No. DGL/343/2018 Licence Application No. LAN-343 Allied Engineering &amp; Services</t>
    </r>
    <r>
      <rPr>
        <sz val="14"/>
        <color theme="1"/>
        <rFont val="Verdana"/>
        <family val="2"/>
      </rPr>
      <t xml:space="preserve">, </t>
    </r>
    <r>
      <rPr>
        <b/>
        <sz val="14"/>
        <color theme="1"/>
        <rFont val="Verdana"/>
        <family val="2"/>
      </rPr>
      <t>Multan</t>
    </r>
  </si>
  <si>
    <t>Generation Licence No. DGL/348/2018 Licence Application No. LAN-348 Mr. Amir Owais Ghauri, Bahawalpur</t>
  </si>
  <si>
    <t>Generation Licence No. DGL/349/2018 Licence Application No. LAN-349 Fazal Cloth Mills Limited, Multan</t>
  </si>
  <si>
    <t>Generation Licence No. DGL/358/2018 Licence Application No. LAN-358 Mr. Hameed Raza, Multan</t>
  </si>
  <si>
    <t>Generation Licence No. DGL/463/2018 Licence Application No. LAN-463 Mr. Mushtaq Ahmad Laghari Village Rahimabad Tehsil Sadiqabad</t>
  </si>
  <si>
    <r>
      <t>Generation Licence No. DGL/478/2018 - Licence Application No. LAN-478 - Mr. Shabbir Ahmad, Eastern Products (Private) Limited</t>
    </r>
    <r>
      <rPr>
        <sz val="14"/>
        <color theme="1"/>
        <rFont val="Verdana"/>
        <family val="2"/>
      </rPr>
      <t>, MEPCO</t>
    </r>
  </si>
  <si>
    <r>
      <t>Generation Licence No. DGL/526/2018 - Licence Application No. LAN-526 - Ms. Fatima Jafar</t>
    </r>
    <r>
      <rPr>
        <sz val="14"/>
        <color theme="1"/>
        <rFont val="Verdana"/>
        <family val="2"/>
      </rPr>
      <t>, MEPCO</t>
    </r>
  </si>
  <si>
    <r>
      <t>Generation Licence No. DGL/561/2018 - Licence Application No. LAN-561 -Mr. Muhammad Hussain Tahir</t>
    </r>
    <r>
      <rPr>
        <sz val="14"/>
        <color theme="1"/>
        <rFont val="Verdana"/>
        <family val="2"/>
      </rPr>
      <t>, MEPCO</t>
    </r>
  </si>
  <si>
    <r>
      <t>Generation Licence No. DGL/608/2018 - Licence Application No. LAN-608 - </t>
    </r>
    <r>
      <rPr>
        <b/>
        <sz val="14"/>
        <color rgb="FF000000"/>
        <rFont val="Verdana"/>
        <family val="2"/>
      </rPr>
      <t>Ms. Sobia Akram</t>
    </r>
    <r>
      <rPr>
        <sz val="14"/>
        <color rgb="FF000000"/>
        <rFont val="Verdana"/>
        <family val="2"/>
      </rPr>
      <t xml:space="preserve">, </t>
    </r>
    <r>
      <rPr>
        <b/>
        <sz val="14"/>
        <color rgb="FF000000"/>
        <rFont val="Verdana"/>
        <family val="2"/>
      </rPr>
      <t>MEPCO</t>
    </r>
  </si>
  <si>
    <t>MUHAMMAD HUSSAIN TAHIR      S-O MUKHTIAR AHMAD, 73-R BANGLOW ROAD HAROONABAD</t>
  </si>
  <si>
    <t>GHANI PUR</t>
  </si>
  <si>
    <t>Butch Villas</t>
  </si>
  <si>
    <t>City-3</t>
  </si>
  <si>
    <t>Civil Lines</t>
  </si>
  <si>
    <t>Eid Gah Road</t>
  </si>
  <si>
    <t>Masood 
Spinning Unit-2</t>
  </si>
  <si>
    <t>N.Mahal(Cantt)</t>
  </si>
  <si>
    <t>Darbar Peer Akbar Shah</t>
  </si>
  <si>
    <t>DGL/691/2018</t>
  </si>
  <si>
    <t>Number of Connections Where Billing Started</t>
  </si>
  <si>
    <r>
      <t>Generation Licence No. DGL/620/2018 - Licence Application No. LAN-620 - </t>
    </r>
    <r>
      <rPr>
        <b/>
        <sz val="14"/>
        <color rgb="FF000000"/>
        <rFont val="Verdana"/>
        <family val="2"/>
      </rPr>
      <t>Mr. Muhammad Sarwar</t>
    </r>
    <r>
      <rPr>
        <sz val="14"/>
        <color rgb="FF000000"/>
        <rFont val="Verdana"/>
        <family val="2"/>
      </rPr>
      <t xml:space="preserve">, </t>
    </r>
    <r>
      <rPr>
        <b/>
        <sz val="14"/>
        <color rgb="FF000000"/>
        <rFont val="Verdana"/>
        <family val="2"/>
      </rPr>
      <t>for 192.0 KW photo
voltaic solar based distributed generation facility located at Punjab Degree College, Azim Abad, Burewala</t>
    </r>
  </si>
  <si>
    <t>Generation Licence No. DGL/691/2018 - Licence Application No. LAN-691 GL Azeem Akram, for 19.44 KW photo voltaic
solar based distributed generation facility located at Superior College, Vehari Road, Hasilpur</t>
  </si>
  <si>
    <t>MUHAMMAD KHALID ALVI S/O MUHAMMAD SHARIF ALVI 43-A GULGASHT COLONY MULTAN</t>
  </si>
  <si>
    <t>A-1a(01)T</t>
  </si>
  <si>
    <t xml:space="preserve">USMANABAD </t>
  </si>
  <si>
    <t>04151715528700</t>
  </si>
  <si>
    <t>SAMINA MUJAHID W/O MUJAHID ALI AT 98-B BUCH VILLAS MULTAN</t>
  </si>
  <si>
    <t>15151758884003</t>
  </si>
  <si>
    <t>MUHAMMAD JUNAID MASOOD HOUSE #66-M, WAPDA TOWN PHASE II MULTAN</t>
  </si>
  <si>
    <t>17151753124630</t>
  </si>
  <si>
    <t>08154160646004</t>
  </si>
  <si>
    <t>NIL</t>
  </si>
  <si>
    <t>Read Solar (PVT) Limited</t>
  </si>
  <si>
    <t>Tail Wala</t>
  </si>
  <si>
    <t>Sky Electric (PVT) Limited</t>
  </si>
  <si>
    <t xml:space="preserve">SAIF ALI S/O CHOUDHARY SARDAR MUHAMMAD CHAK #106/DB YAZMAN, BAHAWALPUR  </t>
  </si>
  <si>
    <t>Generation Licence No. DGL/732/2018 - Licence Application No. LAN-732 - Mr. Sheikh Mahmood, MEPCO</t>
  </si>
  <si>
    <t>Generation Licence No. DGL/769/2018 - Licence Application No. LAN-769 - Mr. Muhammad Khalid Alvi, MEPCO</t>
  </si>
  <si>
    <t>DGL/732/2018</t>
  </si>
  <si>
    <t>DGL/769/2018</t>
  </si>
  <si>
    <t>DGL/768/2018</t>
  </si>
  <si>
    <r>
      <t>Generation Licence No. DGL/768/2018 - Licence Application No. LAN-768 - </t>
    </r>
    <r>
      <rPr>
        <b/>
        <sz val="14"/>
        <color rgb="FF000000"/>
        <rFont val="Verdana"/>
        <family val="2"/>
      </rPr>
      <t>Mr. Ali Shah</t>
    </r>
    <r>
      <rPr>
        <sz val="14"/>
        <color rgb="FF000000"/>
        <rFont val="Verdana"/>
        <family val="2"/>
      </rPr>
      <t>, MEPCO</t>
    </r>
  </si>
  <si>
    <t>New 28156451202700 and Old 05156451202700</t>
  </si>
  <si>
    <t xml:space="preserve">New 28155140275502 and old 03155140275502
</t>
  </si>
  <si>
    <t>Sr. No</t>
  </si>
  <si>
    <t xml:space="preserve">SHAHZIA ZUBAIR  W-O ZUBAIR BILAL AT 12-E,OFFICERS COLONY MULTAN  </t>
  </si>
  <si>
    <t xml:space="preserve">MALIK MUHAMMAD IBRAHEEM S-O WAHID BUX AT H#1341 BM WAHID ABAD COLONY OLD SHUJA ABAD ROAD MULTAN </t>
  </si>
  <si>
    <t>Old Shujabad Road</t>
  </si>
  <si>
    <t>03151322240300</t>
  </si>
  <si>
    <t>Under Process for Net Meters</t>
  </si>
  <si>
    <t xml:space="preserve"> AHMAD RAZA SHIRAZI S-O IMTIAZ HUSSAIN SHIRAZ,  SHERAZI DERA MOZA KHAIR SHAH SAHIWAL</t>
  </si>
  <si>
    <t>QUTAB SHAHANA</t>
  </si>
  <si>
    <t>A-3(66)</t>
  </si>
  <si>
    <t>MEPCO Net Metering Cell  &amp; Zila Council Sahiwal connections Installed. Billing started.</t>
  </si>
  <si>
    <t>Generation Licence No. DGL/819/2018 Licence Application No. LAN-819 Ms. Samina Mujahid, MEPCO</t>
  </si>
  <si>
    <t>DGL/819/2018</t>
  </si>
  <si>
    <t xml:space="preserve"> MUHAMMAD KHAN S.O FAIZ ULLAH KHAN 55-A-3 ALTAF TOWN Multan</t>
  </si>
  <si>
    <t xml:space="preserve"> DR SHER MUHAMMAD AWAN  CHAH QASIM WALA LODHRAN</t>
  </si>
  <si>
    <t>Allama Iqbal</t>
  </si>
  <si>
    <t>Generation Licence No. DGL/818/2018 Licence Application No. LAN-818 Ch. Saif Ali, MEPCO</t>
  </si>
  <si>
    <t>Generation Licence No. DGL/837/2018 Licence Application No. LAN-837 Malik Muhammad Ibraheem, MEPCO</t>
  </si>
  <si>
    <t>DGL/818/2018</t>
  </si>
  <si>
    <t>DGL/837/2018</t>
  </si>
  <si>
    <t>MALIK NOOR ASGHAR BUCHA S/O MALIK NOOR MUHAMMAD BUCHA MAIN OFFICE BUILDING BUCH VILLAS  BOSAN ROAD MULTAN</t>
  </si>
  <si>
    <t>SHAHID SARWAR CONTROL SHED CHAK # 69/12-L BUREWALA</t>
  </si>
  <si>
    <t>27153311095701</t>
  </si>
  <si>
    <t>Tesla Industries (Pvt) Limited.</t>
  </si>
  <si>
    <t>67/12L (Sultan S.Din)</t>
  </si>
  <si>
    <t>Total KW</t>
  </si>
  <si>
    <t>Pending connections 2018/2019</t>
  </si>
  <si>
    <t>Pending  Load 2018/2019</t>
  </si>
  <si>
    <t>WAPDA TOWN</t>
  </si>
  <si>
    <t>HISEL POWER PAKISTAN (Pvt) LIMITED</t>
  </si>
  <si>
    <t xml:space="preserve">Mr. RIZWAN GHAFOOR 1284-R WAPDA TOWN PHASE -II MULTAN </t>
  </si>
  <si>
    <t>New A-2c(06)T,  Old A-2a(04)</t>
  </si>
  <si>
    <t>New A-2c(06)T, Old A-2a(04)</t>
  </si>
  <si>
    <t>A-1a(01)</t>
  </si>
  <si>
    <t xml:space="preserve">MUZAFFARGARH </t>
  </si>
  <si>
    <t>RIZWANA NAHEED W-O MIAN NAZEER AHMAD HOUSE# 1438BI TALEERI GARDEN ROAD VILLA LALA ZAR  MUZAFFARGARH</t>
  </si>
  <si>
    <t>Generation Licence No. DGL/911/2019 - Licence Application No. LAN-911 - Mr. Malik Noor Asghar Bucha, MEPCO</t>
  </si>
  <si>
    <t>Generation Licence No. DGL/910/2019 - Licence Application No. LAN-910 - Mr. Shahid Sarwar, MEPCO</t>
  </si>
  <si>
    <t>Generation Licence No. DGL/880/2019 - Licence Application No. LAN-880 - Mr. Ahmad Raza Sherazi, MEPCO</t>
  </si>
  <si>
    <t>DGL/880/2018</t>
  </si>
  <si>
    <t xml:space="preserve">Generation License Issued by  NEPRA on 18/01/2019 </t>
  </si>
  <si>
    <t>DGL/911/2018</t>
  </si>
  <si>
    <t>DGL/910/2018</t>
  </si>
  <si>
    <t>Muzaffargarh</t>
  </si>
  <si>
    <t>New 28159152947315 Old 20159152947315</t>
  </si>
  <si>
    <t>Generation Licence No. DGL/914/2019 Licence Application No. LAN-914 Mr. Rizwan Ghafoor, MEPCO</t>
  </si>
  <si>
    <t>Generation Licence No. DGL/913/2019 Licence Application No. LAN-913 Mr. Muhammad Khan Sadozai, MEPCO</t>
  </si>
  <si>
    <t>Generation Licence No. DGL/912/2019 Licence Application No. LAN-912 Malik Sher Muhammad Awan, MEPCO</t>
  </si>
  <si>
    <t>ABDUL SAMMAD S-O MALIK FAZIL MUHAMMAD SHAD, (DISTRIBUTED GENERATOR),   AT SADIQABAD #2 MULTAN</t>
  </si>
  <si>
    <t>NEW FAROOQ PURA</t>
  </si>
  <si>
    <t xml:space="preserve"> Net Meters installed on 28/01/2019</t>
  </si>
  <si>
    <t xml:space="preserve">Generation License Issued by  NEPRA on 23/01/2019 </t>
  </si>
  <si>
    <t>Generation Licence No. DGL/947/2019 Licence Application No. LAN-947 Mr. Muhammad Muneer Anjum, MEPCO</t>
  </si>
  <si>
    <t>DGL/947/2019</t>
  </si>
  <si>
    <t>Generation Licence No. DGL/976/2019 - Licence Application No. LAN-976 - Ms. Rizwana Naheed, MEPCO</t>
  </si>
  <si>
    <t>DGL/976/2019</t>
  </si>
  <si>
    <t xml:space="preserve">Generation License Issued by  NEPRA on 30/01/2019 </t>
  </si>
  <si>
    <t>Applied to NEPRA on 11/01/2019 for DG License and NEPRA Issued the License on 30/01/2019. Application is under Process for Net Meters.</t>
  </si>
  <si>
    <t>MUHAMMAD SARWAR S-O MIAN ABDUL MAJEED 441-EB CANAL GARDEN HOUSE #368-369 BUREWALA</t>
  </si>
  <si>
    <t>Dr. OZAIR AHMAD RAFIQ S-O MUHAMMAD RAFIQ MIAN 441-EB CANAL GARDEN HOUSE #370-371 BUREWALA</t>
  </si>
  <si>
    <t>05153330482845</t>
  </si>
  <si>
    <t>05153330482858</t>
  </si>
  <si>
    <t>CITY-3</t>
  </si>
  <si>
    <t>MUHAMMAD SALEEM QURESHI S-O MMUHAMMAD NASEEB QURESHI  HOUSE# 7-8 ABDALI COLONY MULTAN</t>
  </si>
  <si>
    <t xml:space="preserve"> MUSARAT ULLAH QURESHI S-O ALLAH BACHAYA QURESHI  POST OFFICE  HARRAND BASTI PANAH ALI JAMPUR RAJANPUR</t>
  </si>
  <si>
    <t>HARAND</t>
  </si>
  <si>
    <t>Dera Ghazi Khan</t>
  </si>
  <si>
    <t>MUHAMMAD MUNEER S/O GHULAM QADIR KHAN. HOUSE# 1408 BLOCK-S NORTHERN BYPASS ROAD WAPDA TOWN PHASE-II MULTAN</t>
  </si>
  <si>
    <t>MEHMOOD AHMAD SHEIKH     S-O MUHAMMAD AHMAD SHEIKH NEAR REST HOUSE BAHAWALPUR</t>
  </si>
  <si>
    <t>DGL/912/2019</t>
  </si>
  <si>
    <t>DGL/913/2019</t>
  </si>
  <si>
    <t xml:space="preserve">DGL/343/2018 </t>
  </si>
  <si>
    <t>DGL/914/2018</t>
  </si>
  <si>
    <t xml:space="preserve">
Spinning Unit-2</t>
  </si>
  <si>
    <t>Generation licences applied to NEPRA</t>
  </si>
  <si>
    <t>Generation licences issued by NEPRA</t>
  </si>
  <si>
    <t>Generation licences pending at NEPRA</t>
  </si>
  <si>
    <t>YEARWISE NET METERING APPLICATION(S) INFORMATION/STATUS</t>
  </si>
  <si>
    <t xml:space="preserve">    Dated:</t>
  </si>
  <si>
    <t>TAHIRA HASSAN NAWAZ W-O RAI HASSAN NAWAZ KHAN MILK CHILLER CHAK # 110-12-L CHICHAWATNI</t>
  </si>
  <si>
    <t>Kassowal</t>
  </si>
  <si>
    <t>Generation Licence No. DGL/1029/2019 Licence Application No. LAN-1029 Mr. Abdul Samad, MEPCO</t>
  </si>
  <si>
    <t>DGL/1029/2019</t>
  </si>
  <si>
    <t xml:space="preserve">Generation License Issued by  NEPRA on 21/02/2019 </t>
  </si>
  <si>
    <t xml:space="preserve"> FAISAL SALMAN SHEIKH S-O MUHAMMAD AKRAM SHEIKH. SH DIN MUHAMMAD TRUST HOSPITAL 321-EB BUREWALA</t>
  </si>
  <si>
    <t>Sarwar Shah</t>
  </si>
  <si>
    <t>DGL/1060/2019</t>
  </si>
  <si>
    <t>DGL/1059/2019</t>
  </si>
  <si>
    <t>DGL/1052/2019</t>
  </si>
  <si>
    <t>Shams abad</t>
  </si>
  <si>
    <t>Generation Licence No. DGL/1052/2019 Licence Application No. LAN-1052 Ms. Shazia Zubair, MEPCO</t>
  </si>
  <si>
    <t>Generation Licence No. DGL/1059/2019 Licence Application No. LAN-1059 Dr. Ozair Ahmad, MEPCO</t>
  </si>
  <si>
    <t>Generation Licence No. DGL/1060/2019 Licence Application No. LAN-1060  Mr. Muhammad Sarwar, MEPCO</t>
  </si>
  <si>
    <t>SHAISTA FAROOQ W-O KHAWAJA FAROOQ AHMAD AT 1415-R WAPDA TOWN PHASE-II MULTAN</t>
  </si>
  <si>
    <t>Installer</t>
  </si>
  <si>
    <t>No. Of Consumers</t>
  </si>
  <si>
    <t>Solar Master</t>
  </si>
  <si>
    <t>Consumer name and address</t>
  </si>
  <si>
    <t>M/S ASKARI CNG FILLING STATION NEAR TOLE #10 KLP ROAD SADIQABAD</t>
  </si>
  <si>
    <t>Solar Sigma Pvt Limited. Solar Sigma Centre PWD Society, Main Express Highway Islamabad</t>
  </si>
  <si>
    <t>Ayk (Pvt) Ltd.</t>
  </si>
  <si>
    <t>Catkin Engineering Sale And Services (Pvt) Ltd.</t>
  </si>
  <si>
    <t>Hisel Power Pakistan (Pvt) Limited</t>
  </si>
  <si>
    <t>Power Projects Organization</t>
  </si>
  <si>
    <t>Premier Energy (Pvt) Ltd.</t>
  </si>
  <si>
    <t>Read Solar (Pvt) Limited</t>
  </si>
  <si>
    <t>Sky Electric (Pvt) Limited</t>
  </si>
  <si>
    <t>Solar Sigma Pvt Limited. Solar Sigma Centre Pwd Society, Main Express Highway Islamabad</t>
  </si>
  <si>
    <t>Manthar</t>
  </si>
  <si>
    <t>Solar Sigma Pvt Limited.</t>
  </si>
  <si>
    <t>MLK NOOR ASGHAR BUCHA S/O MLK NOOR MUHAMMAD BUCHA THE GRAND COMMERCIAL BUILDING BUCH VILLAS H/S BOSAN ROAD MTN</t>
  </si>
  <si>
    <t>Applied to NEPRA for extention of DGL license from 25.50 to 114.37 on 12/03/2019</t>
  </si>
  <si>
    <t xml:space="preserve">FAHAD KHALIL S-O PEERZADA KHALIL AHMED (C-O AHMAD RIZWAN SARFRAZ) CITY SCHOOL CAMPUS BAHAWALPUR </t>
  </si>
  <si>
    <t>A-3(A) (66)</t>
  </si>
  <si>
    <t>Solis Energy solutions (Pvt), Ltd. C-18, Block-4, Clifton, Karachi Pakistan, Tel. 021-35876531</t>
  </si>
  <si>
    <t>857</t>
  </si>
  <si>
    <t>Solis Energy solutions (Pvt), Ltd.</t>
  </si>
  <si>
    <t>Hoot Wala</t>
  </si>
  <si>
    <t>Applied to NEPRA for  DGL license  on 12/03/2019</t>
  </si>
  <si>
    <t>Enhancement of DGL Sr. 4. The meter is  already installed.</t>
  </si>
  <si>
    <t>A-3(66) (A)</t>
  </si>
  <si>
    <t>Generation Licence No. DGL/1083/2019 Licence Application No. LAN-1083 Mr. Muhammad Saleem Qureshi, MEPCO</t>
  </si>
  <si>
    <t>Generation Licence No. DGL/1084/2019 Licence Application No. LAN-1084 Mr. Musarat Ullah Qureshi, MEPCO</t>
  </si>
  <si>
    <t>DGL/1083/2019</t>
  </si>
  <si>
    <t>DGL/1084/2019</t>
  </si>
  <si>
    <t>DGL Issued on 07/03/2019</t>
  </si>
  <si>
    <t>Net Meters Installed on 06/03/2019</t>
  </si>
  <si>
    <t xml:space="preserve"> Net Meters installed on 25/02/2019.</t>
  </si>
  <si>
    <t xml:space="preserve"> Net Meters installed on  28/02/2019</t>
  </si>
  <si>
    <t>Net Meters Installed on 28/02/2019</t>
  </si>
  <si>
    <t>Net Meters Installed on 19/02/2019</t>
  </si>
  <si>
    <t>Net Meters Installed on 26/02/2019</t>
  </si>
  <si>
    <t>Generation License Issued by  NEPRA on  26/02/2019</t>
  </si>
  <si>
    <t>Generation License Issued by  NEPRA. DN for bidirectional meters issued to Consumer and paid by Consumer. Demand of Meter sent to Manager (MM)</t>
  </si>
  <si>
    <t>Generation Licence No. DGL/1107/2019 - Licence Application No. LAN-1107 - Mr. Faisal Salman Sheikh, MEPCO</t>
  </si>
  <si>
    <t>DGL/1107/2019</t>
  </si>
  <si>
    <t xml:space="preserve">Generation License Issued by  NEPRA on 13/03/2019 </t>
  </si>
  <si>
    <t>Generation Licence No. DGL/1099/2019 - Licence Application No. LAN-1099 - Ms. Tahira Hassan Nawaz, MEPCO</t>
  </si>
  <si>
    <t>DGL/1099/2019</t>
  </si>
  <si>
    <t xml:space="preserve">Generation License Issued by  NEPRA on 14/03/2019 </t>
  </si>
  <si>
    <t xml:space="preserve">2# connections under process for Net Meter. </t>
  </si>
  <si>
    <t xml:space="preserve">DR. SUHAIL MEHMOOD CH. S-O MUHAMMAD  SADIQ MUSHTAQ 139-A HASHMI GARDEN BAHAWALPUR </t>
  </si>
  <si>
    <t>Hashmi Garden</t>
  </si>
  <si>
    <t>Generation Licence No. DGL/1134/2019 - Licence Application No. LAN-1134 - Mr. M. Junaid Masood, MEPCO</t>
  </si>
  <si>
    <t>DGL/1134/2018</t>
  </si>
  <si>
    <t>Generation Licence No. DGL/1141/2019 - Licence Application No. LAN-1141 - Ms. Shaista Farooq, MEPCO</t>
  </si>
  <si>
    <t>DGL/1141/2019</t>
  </si>
  <si>
    <t xml:space="preserve">Generation License Issued by  NEPRA on 21/03/2019 </t>
  </si>
  <si>
    <t>Billing will start in 04/2019</t>
  </si>
  <si>
    <t xml:space="preserve">SHAZIA ZUBAIR  W-O ZUBAIR BILAL AT 12-E,OFFICERS COLONY MULTAN  </t>
  </si>
  <si>
    <t>Meter installed on 25/03/2019</t>
  </si>
  <si>
    <t>New 161542110217400 Old 04154210217400</t>
  </si>
  <si>
    <t>New 15154210167800 Old 03154210167800</t>
  </si>
  <si>
    <t>NLC</t>
  </si>
  <si>
    <t>SAFIA FAROGH W-O FAROGH JALIL QUERSHI,  HOUSE #6     A-2, MUHAMMAD HUSSAIN ROAD, MODEL TOWN -A BAHAWALPUR</t>
  </si>
  <si>
    <t>Applied to NEPRA on 28/03/2019</t>
  </si>
  <si>
    <t>Net Meters Installed on 03/04/2019</t>
  </si>
  <si>
    <t>Applied to NEPRA on 03/04/2019</t>
  </si>
  <si>
    <t>DAHER</t>
  </si>
  <si>
    <t>Load Kw</t>
  </si>
  <si>
    <t>Govt.  Dept. Connections</t>
  </si>
  <si>
    <t>School Connections</t>
  </si>
  <si>
    <t xml:space="preserve">FAHAD KHALIL    S-O PEERZADA KHALIL AHMED (C-O AHMAD RIZWAN SARFRAZ) CITY SCHOOL CAMPUS BAHAWALPUR </t>
  </si>
  <si>
    <t>C/O AURENGZAIB FEROZ S/O IFTIKHAR FEROZ (C/O AHMAD RIZWAN SARFRAZ) AT M/S CITY SCHOOL NEAR DILWAR COLLEGE NORTHERN BYPASS MULTAN</t>
  </si>
  <si>
    <t>NEW 04154430970800 OLD 18154430970800</t>
  </si>
  <si>
    <t>New16154210217400 Old 04154210217400</t>
  </si>
  <si>
    <t>DGL/1186/2019</t>
  </si>
  <si>
    <t xml:space="preserve">Generation License Issued by  NEPRA on 10/04/2019 </t>
  </si>
  <si>
    <t>Generation Licence No. DGL/1186/2019 - Licence Application No. LAN-1186 - M/s Askari CNG Filling Station, MEPCO</t>
  </si>
  <si>
    <t>1# connection applied to NEPRA on 06/03/2019 and Generation License issued on 10/04/2019. under process for installation of meters.</t>
  </si>
  <si>
    <t xml:space="preserve">Meters will be installed after provision of meters by consumers and Tested by M&amp;T.
</t>
  </si>
  <si>
    <t>DGL/1238/2019</t>
  </si>
  <si>
    <t>Generation Licence No. DGL/1238/2019 - Licence Application No. LAN-1238 - Dr. Sohail Mehmood Ch.MEPCO</t>
  </si>
  <si>
    <t xml:space="preserve">Generation License Issued by  NEPRA on 12/04/2019 </t>
  </si>
  <si>
    <t>Net Meters Installed on 04/04/2019</t>
  </si>
  <si>
    <t>Net Meters are provided by consumer to subdivision and forwarded to M&amp;T Sahiwal for testing since last month</t>
  </si>
  <si>
    <t>Demand notice for CTs and Box was paid by Consumer. Meter will be handed over to Subdivision &amp; M&amp;T soon by Consumer.</t>
  </si>
  <si>
    <t>CTs,  Box and  Meters were provided by Consumer and  handed over to Subdivision. The meters will be sent to  M&amp;T soon by subdivision.</t>
  </si>
  <si>
    <t>Billing will start in 04/2019. MCO IS NOT FORWARDED BY SDIV YET TO RO OFFICE. LETTER SENT TO XEN FOR TIMELY BILLING.</t>
  </si>
  <si>
    <t>Billing will start in 04/2019. LETTER SENT TO XEN FOR TIMELY BILLING.</t>
  </si>
  <si>
    <t>Billing will start in 04/2019.   LETTER SENT TO XEN FOR TIMELY BILLING.</t>
  </si>
  <si>
    <t>Billing will start in 04/2019.  LETTER SENT TO XEN FOR TIMELY BILLING.</t>
  </si>
  <si>
    <t>NOC issued from XEN OP for self purchase of meter ON 16/04/2019. Under Process for installation of Net Meters.</t>
  </si>
  <si>
    <t>Net Meters Installed on 15/04/2019</t>
  </si>
  <si>
    <t xml:space="preserve">DR. SOHAIL MEHMOOD CH. S-O MUHAMMAD  SADIQ MUSHTAQ 139-A HASHMI GARDEN BAHAWALPUR </t>
  </si>
  <si>
    <t>Masco Energy Services (Pvt) Limited 17-Km Multan Road Lahore Ph#92-42-37511851-54, 37511694-97</t>
  </si>
  <si>
    <t>Mr. HAIDER USMAN  S-O AHSAN ZAHOOR HOUSE# 1052-7, AL- MUSTAFA COLONY LMQ ROAD MULTAN</t>
  </si>
  <si>
    <t>01151715041800</t>
  </si>
  <si>
    <t>Masco Energy Services (Pvt) Limited 17-Km Multan Road Lahore.</t>
  </si>
  <si>
    <t>GHULGASHT COLONY</t>
  </si>
  <si>
    <t>Applied to NEPRA on 18/04/2019</t>
  </si>
  <si>
    <t>1# Applied To NEPRA For DG License On 12/01/2019 License Issued on 07/03/2019. under Process for net meters.</t>
  </si>
  <si>
    <r>
      <t xml:space="preserve">FATIMA JAFAR    W-O MUHAMMAD JAFAR CHOUDHARY, HOUSE NO. 383-C BUCH VILLAS MULTAN </t>
    </r>
    <r>
      <rPr>
        <sz val="10"/>
        <color theme="1"/>
        <rFont val="Times New Roman"/>
        <family val="1"/>
      </rPr>
      <t xml:space="preserve"> </t>
    </r>
  </si>
  <si>
    <t>Generation Licence No. DGL/83-I/2019 - Licence Application No. LAN-83-I - Malik Noor Asghar Bucha, MEPCO</t>
  </si>
  <si>
    <t>03/04/2020. This license cancelled and new 114.37 kw License issued on 17/04/2019</t>
  </si>
  <si>
    <t>Application/ License Cancelled</t>
  </si>
  <si>
    <t>No. of Applications/License Cancelled</t>
  </si>
  <si>
    <t>DGL Cancelled due to enhancement application and new license 114.37 kw license issued.</t>
  </si>
  <si>
    <t>25.5</t>
  </si>
  <si>
    <t>AWAIS SHAFIQ S-O MUHAMMAD SHAFIQ HABIB PLAZA GT ROAD SAHIWAL</t>
  </si>
  <si>
    <t>MALIK MUHAMMAD IBRAHEEM S-O WAHID BUX AT SHANGRILLA HOTEL SADAR BAZAR MULTAN CANTT.</t>
  </si>
  <si>
    <t>Lahore Road</t>
  </si>
  <si>
    <t>Applied to NEPRA on 19/04/2019</t>
  </si>
  <si>
    <t>DGL/83-I/2017</t>
  </si>
  <si>
    <t xml:space="preserve">Applied to NEPRA for extention of DGL license from 25.50 to 114.37 on 12/03/2019. License Issued on 17/04/2019 and old license cancelled. </t>
  </si>
  <si>
    <t xml:space="preserve">1 # license of 25.50 KW cancelled and new enhanced license of 114.37 KW issued on 17/04/2019 </t>
  </si>
  <si>
    <t>Quaid-e-Azam Road</t>
  </si>
  <si>
    <t>Applications/ License Cancelled</t>
  </si>
  <si>
    <t>1 # DGL cancelled due to enhancement in License and NEPRA has  issued new License on 17/04/2019.</t>
  </si>
  <si>
    <t>License #</t>
  </si>
  <si>
    <t>B/3/1/Net Met/PH/17/45</t>
  </si>
  <si>
    <t xml:space="preserve"> M/s Power Highway 5th Floor, Venus Plaza, 7 Egerton Road, Lahore. Tel: 042-36370380-81 Email: info@powerhighway.net</t>
  </si>
  <si>
    <t>M/s Power Highway 5th Floor, Venus Plaza, 7 Egerton Road, Lahore. Tel: 042-36370380-81 Email: info@powerhighway.net</t>
  </si>
  <si>
    <t>MR. MUHAMMAD AMJAD S-O GHULAM RASOOL AT 437-EB MODEL TOWN BUREWALA</t>
  </si>
  <si>
    <t xml:space="preserve">MUHAMMAD ARSHAD NADEEM S-O MHAMMAD ASHIQ ST NO 1 MADINA ABAD CLY  MULTAN </t>
  </si>
  <si>
    <t>M/s Power Highway</t>
  </si>
  <si>
    <t>City-II</t>
  </si>
  <si>
    <t>Applied to NEPRA on 24/04/2019</t>
  </si>
  <si>
    <t>04-ext</t>
  </si>
  <si>
    <t>01153340075309</t>
  </si>
  <si>
    <t>Billing will start in 05/2019. MCO IS NOT FORWARDED BY SDIV YET TO RO OFFICE. LETTER SENT TO XEN FOR TIMELY BILLING BUT NOT BILLED IN 04/2019.</t>
  </si>
  <si>
    <t>Billing will start in 05/2019. LETTER SENT TO XEN FOR TIMELY BILLING.  BUT NOT BILLED IN 04/2019.</t>
  </si>
  <si>
    <t>MUHAMMAD SARWAR S-O MIAN ABDUL MAJEED  C/O GHAZALI EDUCATIONAL  441-EB CANAL GARDEN HOUSE #368-369 BUREWALA</t>
  </si>
  <si>
    <t xml:space="preserve"> Net Meters installed on 25/02/2019. Billing Started on 12/04/2019.</t>
  </si>
  <si>
    <t>Connection Installed. Billing Started.</t>
  </si>
  <si>
    <t>Generation Licence No. DGL/1278/2019 - Licence Application No. LAN-1278 - Ms. Safia Farogh, MEPCO</t>
  </si>
  <si>
    <t>DGL/1278/2019</t>
  </si>
  <si>
    <t xml:space="preserve">Generation License Issued by  NEPRA on 25/04/2019 </t>
  </si>
  <si>
    <t>Applied to NEPRA on 28/03/2019. Under Process for Net Meters.</t>
  </si>
  <si>
    <t>2#connections are under process for net meters. 1# connection applied to NEPRA for Generation License.</t>
  </si>
  <si>
    <t>RAHEELA BANO W-O KHAWAJA ATIQ UR REHMAN AT HOUSE #729-J SHAH RUKN E ALAM COLONY MULTAN</t>
  </si>
  <si>
    <t>M/S ASKARIA CNG C/O IMRAN AHMAD S-O IQBAL AHMED NEAR AZIZ HOTEL CHOWK MULTAN</t>
  </si>
  <si>
    <t>Dr. MUHAMMAD ISMAIL BASHIR S-O BASHIR AHMAD AT NEW AL-SHIFA HOSPITAL,  42-B1, NUSRAT SHAHEED ROAD  MUMTAZABAD MULTAN</t>
  </si>
  <si>
    <t>27151320319501</t>
  </si>
  <si>
    <t>Applied to NEPRA on 30/04/2019</t>
  </si>
  <si>
    <t>Ghee Mill</t>
  </si>
  <si>
    <t xml:space="preserve">Willayat abad </t>
  </si>
  <si>
    <t>Gulberg Colony</t>
  </si>
  <si>
    <t>FESTON engineering Works, Office #3 Clock Plaza Chowk Ghanta Ghar, Multan. Cell#0345-6005551</t>
  </si>
  <si>
    <t>Mr. ATTAULLAH WAHALA  S-O REHMAT ALI  HOUSE#160-AHASHMI GARDEN BAHAWALPUR</t>
  </si>
  <si>
    <t>MAXELL POWER Pvt. Limited</t>
  </si>
  <si>
    <t>Applied to NEPRA on 07/05/2019</t>
  </si>
  <si>
    <t xml:space="preserve">Ahmad </t>
  </si>
  <si>
    <t>M/S HARDON Solar (Pvt), Ltd., at Office#326, Johar Avenue Canal Road Lahore, Tel. 042-35240526</t>
  </si>
  <si>
    <t>Mr. TANVIR AHMAD S-O ASHIQ ALI C-O PRINCIPAL VOCATIONAL TRAINING SCHOOL NEAR TTC COLLEGE MULTAN</t>
  </si>
  <si>
    <t>M/S HARDON Solar (Pvt), Ltd.</t>
  </si>
  <si>
    <t xml:space="preserve"> Net Meters installed on  03/05/2019</t>
  </si>
  <si>
    <t>Billing will start in 05/2019</t>
  </si>
  <si>
    <t>MAXELL POWER Pvt. Limited, G-12 &amp; 13  Younas Centre, 30 Hall Road, Lahore Tel#042-111-441-441</t>
  </si>
  <si>
    <t>Generation Licence No. DGL/1220/2019 - Licence Application No. LAN-1220 - Mr. Fahad Khalil, MEPCO</t>
  </si>
  <si>
    <t>DGL/1220/2019</t>
  </si>
  <si>
    <t>City School System Bahawalpur &amp; Multan.one connection of Vocaional College Multan. Applied to NEPRA on  03/04/2019 &amp; 07/05/2019. 1#License of Bahawalpur is  issued on 06/05/2019.</t>
  </si>
  <si>
    <t xml:space="preserve">Generation License Issued by  NEPRA on 06/05/2019 </t>
  </si>
  <si>
    <t>Feston Engineering Works Multan</t>
  </si>
  <si>
    <t>Feston EngIneering Works Multan</t>
  </si>
  <si>
    <t>DGL/1356/2019</t>
  </si>
  <si>
    <t>DGL/1365/2019</t>
  </si>
  <si>
    <t>Ms. RAHEELA BANO W-O KHAWAJA ATIQ UR REHMAN AT HOUSE #729-J SHAH RUKN E ALAM COLONY MULTAN</t>
  </si>
  <si>
    <t xml:space="preserve">Generation License Issued by  NEPRA on 07/05/2019 </t>
  </si>
  <si>
    <t>Applied To NEPRA in  04/2019 &amp; 05/2019</t>
  </si>
  <si>
    <t xml:space="preserve">Billing of 9 connections started.  5# Connections  are under process for net meters. 2#connections are applied to NEPRA on  30/04/2019. </t>
  </si>
  <si>
    <t>Under Process for Net Meters. Meters Delivered to sdo on 08/05/2019.</t>
  </si>
  <si>
    <t>Under Process for Net Meters. Meters delivered to sdo on 30/04/2019</t>
  </si>
  <si>
    <t>Under Process for Net Meters. DN Paid and meterwill be delivered on Tuesday.</t>
  </si>
  <si>
    <t>Under Process for Net Meters. Meter Delivered to SDO.</t>
  </si>
  <si>
    <t>Dr. ABDUL SHAKOOR S-O CHOUDHARY MUHAMMAD ALI HOUSE#183-A HASHMI GARDEN BAHAWALPUR</t>
  </si>
  <si>
    <t>Applied to NEPRA on 10/05/2019</t>
  </si>
  <si>
    <t>2 connections Billing will start in 04/2019. 2# applications applied to NEPRA on 07/05/2019 &amp; 10/05/2019 . 2# Connections are under Process for Net Meters.</t>
  </si>
  <si>
    <t xml:space="preserve">Applied to NEPRA in  04/2019 &amp; 05/2019. 55 applications Licenses issued by NEPRA.
 </t>
  </si>
  <si>
    <t>Generation Licence No. DGL/1365/2019 - Licence Application No. LAN-1365 - Ms. Raheela Bano, MEPCO</t>
  </si>
  <si>
    <t>Generation Licence No. DGL/1356/2019 - Licence Application No. LAN-1356 - Malik Muhammad Ibraheem, MEPCO</t>
  </si>
  <si>
    <t>MR. SHAHID HAMEED CHOHAN HOUSE # 1419  BLOCK#  S PHASE-II  WAPDA TOWN MULTAN</t>
  </si>
  <si>
    <t>2# connections applied to NEPRA on   10/05/2019.  06#  connections are under process for Net Meters.</t>
  </si>
  <si>
    <t>1 Net Meter is provided by consumer to subdivision and forwarded to M&amp;T Sahiwal for testing since last month. 2nd meter is provided by Consumer to SDO. Waiting for M&amp;T Checking.</t>
  </si>
  <si>
    <t>CTs,  Box and  Meters were provided by Consumer and  handed over to Subdivision. The meters will be sent soon by subdivision to  M&amp;T .</t>
  </si>
  <si>
    <t>RIZWANA NAHEED         W-O MIAN NAZEER AHMAD HOUSE# 1438BI TALEERI GARDEN ROAD VILLA LALA ZAR  MUZAFFARGARH</t>
  </si>
  <si>
    <t>Under Process for Net Meters. Meters are to be provided by consumer.</t>
  </si>
  <si>
    <t>MUHAMMAD SALEEM QURESHI S-O MUHAMMAD NASEEB QURESHI  HOUSE# 7-8 ABDALI COLONY MULTAN</t>
  </si>
  <si>
    <t>No</t>
  </si>
  <si>
    <t>65 applications received.</t>
  </si>
  <si>
    <t>65 applications applied to NEPRA.</t>
  </si>
  <si>
    <t>09 # connections billing  will start in 05/2019.</t>
  </si>
  <si>
    <t>Billing of 30 Connections Started. 09 connections billing will start in  05/2019.</t>
  </si>
  <si>
    <t>FESTON Engineering Works, Office #3 Clock Plaza Chowk Ghanta Ghar, Multan. Cell#0345-6005551</t>
  </si>
  <si>
    <t>Billing will start in 05/2019. MCO IS NOT FORWARDED BY SDIV YET TO RO OFFICE. LETTER SENT TO XEN FOR TIMELY BILLING.</t>
  </si>
  <si>
    <t xml:space="preserve">SAJIDA KHALID 
W/O CH.KHALID LATIF 
PUNJAB SMALL INDUSTRIES  MTN </t>
  </si>
  <si>
    <t>MALIK NOOR ASGHAR BUCHA S/O MLK NOOR MUHAMMAD BUCHA THE GRAND COMMERCIAL BUILDING BUCH VILLAS H/S BOSAN ROAD MTN</t>
  </si>
  <si>
    <t xml:space="preserve">MUHAMMAD ARSHAD NADEEM S-O MHAMMAD ASHIQ ST NO 1 MADINA ABAD CLY MTN MULTAN </t>
  </si>
  <si>
    <r>
      <t xml:space="preserve">FATIMA JAFAR    W-O MUHAMMAD JAFAR CHOUDHARY, HOUSE NO. 383-C BUCH VILLAS MULTAN </t>
    </r>
    <r>
      <rPr>
        <sz val="24"/>
        <color theme="1"/>
        <rFont val="Times New Roman"/>
        <family val="1"/>
      </rPr>
      <t xml:space="preserve"> </t>
    </r>
  </si>
  <si>
    <t xml:space="preserve">OFFICE BUILDING TEHSILDAR LODHRAN NEAR MARKET COMMITTEE OFFICE LODHRAN </t>
  </si>
  <si>
    <t>Generation License Issued by  NEPRA. DN for bidirectional meters issued to Consumer and paid by Consumer. Demand of Meter sent from Manager (MM) TO SDO.</t>
  </si>
  <si>
    <r>
      <t xml:space="preserve">FATIMA JAFAR    W-O MUHAMMAD JAFAR CHOUDHARY, HOUSE NO. 383-C BUCH VILLAS MULTAN </t>
    </r>
    <r>
      <rPr>
        <sz val="8"/>
        <color theme="1"/>
        <rFont val="Times New Roman"/>
        <family val="1"/>
      </rPr>
      <t xml:space="preserve"> </t>
    </r>
  </si>
  <si>
    <t>LIST OF PENDING METERS INSTALLATION ON 14/05/2019</t>
  </si>
  <si>
    <t>Connection Installed. Billing will start in 05/2019.</t>
  </si>
  <si>
    <t xml:space="preserve"> Billing will start in 05/2019.</t>
  </si>
  <si>
    <t>Meter installed on 16/05/2019</t>
  </si>
  <si>
    <t>Billing will start in 05/2019 Billing Cycle.</t>
  </si>
  <si>
    <t>1# connections applied to NEPRA on 19/04/2019, 2# applications are under process for net meters.</t>
  </si>
  <si>
    <t>Net Meters Installed on 21/05/2019</t>
  </si>
  <si>
    <t xml:space="preserve">Billing will start in 05/2019.   </t>
  </si>
  <si>
    <t>6# Connections Applied To NEPRA For DG License   03/04/2019, 18/04/2019,  07/05/2019 &amp; 10/05/2019. 2# are under process for Net Meters. 1 license is cancelled by  NEPRA after issuance of new  enhancement License.</t>
  </si>
  <si>
    <t>3 # Connections are under process.  2# connections applied to NEPRA on  24/04/2019,  07/05/2019.</t>
  </si>
  <si>
    <t>13 connections meters will be installed after provision of meters by consumers and Tested  from M&amp;T.</t>
  </si>
  <si>
    <r>
      <t xml:space="preserve">Progress of Net Metering </t>
    </r>
    <r>
      <rPr>
        <b/>
        <sz val="18"/>
        <color theme="1"/>
        <rFont val="Calibri"/>
        <family val="2"/>
        <scheme val="minor"/>
      </rPr>
      <t>(Dated: 21-05-2019)</t>
    </r>
  </si>
  <si>
    <t xml:space="preserve">    Dated:21-05-2019</t>
  </si>
  <si>
    <t>MEPCO Circlewise Progress of Net Metering on Roshan Pakistan App 
 (Dated:21-05-2019)</t>
  </si>
  <si>
    <r>
      <rPr>
        <b/>
        <sz val="32"/>
        <color theme="1"/>
        <rFont val="Calibri"/>
        <family val="2"/>
        <scheme val="minor"/>
      </rPr>
      <t xml:space="preserve">Progress of Net Metering  Tariff wise Abstract  </t>
    </r>
    <r>
      <rPr>
        <b/>
        <sz val="16"/>
        <color theme="1"/>
        <rFont val="Calibri"/>
        <family val="2"/>
        <scheme val="minor"/>
      </rPr>
      <t>(Dated: 21-05-2019)</t>
    </r>
  </si>
  <si>
    <t xml:space="preserve"> 21-05-2019</t>
  </si>
  <si>
    <t>NEPRA Generation Licences for MEPCO Net Metering Consumers Till Dated: 21-05-2019</t>
  </si>
  <si>
    <t>ABSTRACT OF INSTALLERS OF NET METERING CONNECTIONS IN MEPCO (21-05-2019)</t>
  </si>
  <si>
    <t xml:space="preserve">LIST OF INSTALLERS OF NET METERING CONNECTIONS IN MEPCO Dated : 21/05/2019
</t>
  </si>
  <si>
    <t>Ms. SOBIA AKRAM W/O MUHAMMAD AKRAM CHAK No. 131/10 R JAHANIAN</t>
  </si>
  <si>
    <t>Billing  started on 15/05/2019</t>
  </si>
  <si>
    <t xml:space="preserve">Billing will start in 05/2019. MCO IS NOT FORWARDED BY SDIV YET TO RO OFFICE. LETTER SENT TO XEN FOR TIMELY BILLING. </t>
  </si>
  <si>
    <t xml:space="preserve"> Net Meters installed on  28/02/2019. Meter display is out of order. New meter is provided to SDO for Checking and Installation. New meter is installed.</t>
  </si>
  <si>
    <t>10# Connections of 70.46  KW billing will start in 05/2019.</t>
  </si>
  <si>
    <t>Billing of 32 Connections Started. 10# connections billing will start in 05/2019.</t>
  </si>
  <si>
    <t>NOC issued from XEN OP for self purchase of meter. Under Process for Net Meters.</t>
  </si>
  <si>
    <t>Under Process for Net Meters. DN Paid and meters will be delivered on Tuesday 21/05/2019.</t>
  </si>
  <si>
    <t>Sky Electric (PVT) Limited 33-A, sector XX, Khayaban-e-Iqbal, Phase 3, DHA Lahore. +92 42 3713 2675-78,+92 303 410 2010</t>
  </si>
</sst>
</file>

<file path=xl/styles.xml><?xml version="1.0" encoding="utf-8"?>
<styleSheet xmlns="http://schemas.openxmlformats.org/spreadsheetml/2006/main">
  <numFmts count="1">
    <numFmt numFmtId="164" formatCode="[$-409]d/mmm/yy;@"/>
  </numFmts>
  <fonts count="84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2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Arial"/>
      <family val="2"/>
    </font>
    <font>
      <b/>
      <sz val="24"/>
      <color theme="1"/>
      <name val="Times New Roman"/>
      <family val="1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1"/>
      <name val="Arial Black"/>
      <family val="2"/>
    </font>
    <font>
      <b/>
      <sz val="4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rgb="FF000000"/>
      <name val="Gill Sans MT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b/>
      <sz val="36"/>
      <color rgb="FF000000"/>
      <name val="Calibri"/>
      <family val="2"/>
    </font>
    <font>
      <b/>
      <sz val="28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4"/>
      <color rgb="FF000000"/>
      <name val="Verdana"/>
      <family val="2"/>
    </font>
    <font>
      <sz val="14"/>
      <color rgb="FF000000"/>
      <name val="Verdana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24"/>
      <color rgb="FF000000"/>
      <name val="Calibri"/>
      <family val="2"/>
      <scheme val="minor"/>
    </font>
    <font>
      <b/>
      <sz val="18"/>
      <color rgb="FF000000"/>
      <name val="Calibri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name val="Times New Roman"/>
      <family val="1"/>
    </font>
    <font>
      <b/>
      <sz val="14"/>
      <color rgb="FFFF0000"/>
      <name val="Verdana"/>
      <family val="2"/>
    </font>
    <font>
      <b/>
      <sz val="24"/>
      <color rgb="FFFF0000"/>
      <name val="Arial"/>
      <family val="2"/>
    </font>
    <font>
      <b/>
      <sz val="24"/>
      <color rgb="FFFF0000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Times New Roman"/>
      <family val="1"/>
    </font>
    <font>
      <b/>
      <sz val="8"/>
      <color rgb="FFFF0000"/>
      <name val="Calibri"/>
      <family val="2"/>
      <scheme val="minor"/>
    </font>
    <font>
      <b/>
      <sz val="8"/>
      <name val="Times New Roman"/>
      <family val="1"/>
    </font>
    <font>
      <b/>
      <sz val="8"/>
      <color rgb="FF7030A0"/>
      <name val="Calibri"/>
      <family val="2"/>
      <scheme val="minor"/>
    </font>
    <font>
      <sz val="20"/>
      <color rgb="FF000000"/>
      <name val="Calibri"/>
      <family val="2"/>
      <scheme val="minor"/>
    </font>
    <font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b/>
      <sz val="20"/>
      <color rgb="FFFF0000"/>
      <name val="Times New Roman"/>
      <family val="1"/>
    </font>
    <font>
      <b/>
      <sz val="20"/>
      <color theme="1"/>
      <name val="Arial Black"/>
      <family val="2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Calibri"/>
      <family val="2"/>
      <scheme val="minor"/>
    </font>
    <font>
      <b/>
      <sz val="2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0" fillId="0" borderId="13" xfId="0" applyBorder="1"/>
    <xf numFmtId="0" fontId="12" fillId="0" borderId="14" xfId="0" applyFont="1" applyBorder="1" applyAlignment="1">
      <alignment vertical="center"/>
    </xf>
    <xf numFmtId="0" fontId="0" fillId="0" borderId="14" xfId="0" applyBorder="1"/>
    <xf numFmtId="0" fontId="5" fillId="5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16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180"/>
    </xf>
    <xf numFmtId="0" fontId="9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180"/>
    </xf>
    <xf numFmtId="0" fontId="4" fillId="5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88" wrapText="1"/>
    </xf>
    <xf numFmtId="0" fontId="8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22" fillId="0" borderId="0" xfId="0" applyFont="1"/>
    <xf numFmtId="15" fontId="4" fillId="5" borderId="1" xfId="0" applyNumberFormat="1" applyFont="1" applyFill="1" applyBorder="1" applyAlignment="1">
      <alignment horizontal="center" vertical="center" wrapText="1"/>
    </xf>
    <xf numFmtId="2" fontId="24" fillId="0" borderId="0" xfId="0" applyNumberFormat="1" applyFont="1"/>
    <xf numFmtId="0" fontId="0" fillId="0" borderId="0" xfId="0" applyFont="1"/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Border="1"/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6" fillId="0" borderId="0" xfId="0" applyNumberFormat="1" applyFont="1"/>
    <xf numFmtId="0" fontId="16" fillId="0" borderId="0" xfId="0" applyFont="1"/>
    <xf numFmtId="0" fontId="25" fillId="0" borderId="0" xfId="0" applyFont="1"/>
    <xf numFmtId="1" fontId="1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31" fillId="0" borderId="0" xfId="0" applyFont="1"/>
    <xf numFmtId="14" fontId="26" fillId="5" borderId="11" xfId="0" applyNumberFormat="1" applyFont="1" applyFill="1" applyBorder="1" applyAlignment="1">
      <alignment horizontal="center" vertical="center" wrapText="1"/>
    </xf>
    <xf numFmtId="14" fontId="26" fillId="5" borderId="35" xfId="0" applyNumberFormat="1" applyFont="1" applyFill="1" applyBorder="1" applyAlignment="1">
      <alignment horizontal="center" vertical="center" wrapText="1"/>
    </xf>
    <xf numFmtId="0" fontId="33" fillId="5" borderId="20" xfId="0" applyFont="1" applyFill="1" applyBorder="1" applyAlignment="1">
      <alignment horizontal="left" vertical="center" wrapText="1"/>
    </xf>
    <xf numFmtId="0" fontId="33" fillId="5" borderId="35" xfId="0" applyFont="1" applyFill="1" applyBorder="1" applyAlignment="1">
      <alignment horizontal="left" vertical="center" wrapText="1"/>
    </xf>
    <xf numFmtId="14" fontId="26" fillId="5" borderId="1" xfId="0" applyNumberFormat="1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left" vertical="center" wrapText="1"/>
    </xf>
    <xf numFmtId="14" fontId="26" fillId="5" borderId="20" xfId="0" applyNumberFormat="1" applyFont="1" applyFill="1" applyBorder="1" applyAlignment="1">
      <alignment horizontal="center" vertical="center" wrapText="1"/>
    </xf>
    <xf numFmtId="0" fontId="33" fillId="5" borderId="37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30" fillId="0" borderId="3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180" wrapText="1"/>
    </xf>
    <xf numFmtId="4" fontId="4" fillId="3" borderId="1" xfId="0" applyNumberFormat="1" applyFont="1" applyFill="1" applyBorder="1" applyAlignment="1">
      <alignment horizontal="center" vertical="center" textRotation="180" wrapText="1"/>
    </xf>
    <xf numFmtId="0" fontId="18" fillId="3" borderId="1" xfId="0" applyFont="1" applyFill="1" applyBorder="1" applyAlignment="1">
      <alignment horizontal="center" vertical="center" wrapText="1" readingOrder="1"/>
    </xf>
    <xf numFmtId="0" fontId="1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textRotation="90" wrapText="1"/>
    </xf>
    <xf numFmtId="0" fontId="5" fillId="3" borderId="31" xfId="0" applyFont="1" applyFill="1" applyBorder="1" applyAlignment="1">
      <alignment horizontal="center" vertical="center" textRotation="90" wrapText="1"/>
    </xf>
    <xf numFmtId="0" fontId="11" fillId="3" borderId="19" xfId="0" applyFont="1" applyFill="1" applyBorder="1" applyAlignment="1">
      <alignment horizontal="center" vertical="center"/>
    </xf>
    <xf numFmtId="2" fontId="11" fillId="3" borderId="23" xfId="0" applyNumberFormat="1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36" xfId="0" applyFont="1" applyFill="1" applyBorder="1" applyAlignment="1">
      <alignment horizontal="center" vertical="center"/>
    </xf>
    <xf numFmtId="0" fontId="37" fillId="3" borderId="24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textRotation="180" wrapText="1"/>
    </xf>
    <xf numFmtId="0" fontId="14" fillId="5" borderId="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5" borderId="39" xfId="0" applyFill="1" applyBorder="1"/>
    <xf numFmtId="0" fontId="26" fillId="0" borderId="0" xfId="0" applyFont="1"/>
    <xf numFmtId="14" fontId="38" fillId="5" borderId="11" xfId="0" applyNumberFormat="1" applyFont="1" applyFill="1" applyBorder="1" applyAlignment="1">
      <alignment horizontal="center" vertical="center" wrapText="1"/>
    </xf>
    <xf numFmtId="14" fontId="38" fillId="5" borderId="35" xfId="0" applyNumberFormat="1" applyFont="1" applyFill="1" applyBorder="1" applyAlignment="1">
      <alignment horizontal="center" vertical="center" wrapText="1"/>
    </xf>
    <xf numFmtId="0" fontId="38" fillId="3" borderId="36" xfId="0" applyFont="1" applyFill="1" applyBorder="1" applyAlignment="1">
      <alignment horizontal="center" vertical="center"/>
    </xf>
    <xf numFmtId="0" fontId="9" fillId="0" borderId="0" xfId="0" applyFont="1"/>
    <xf numFmtId="0" fontId="5" fillId="8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4" fontId="39" fillId="5" borderId="35" xfId="0" applyNumberFormat="1" applyFont="1" applyFill="1" applyBorder="1" applyAlignment="1">
      <alignment horizontal="center" vertical="center" wrapText="1"/>
    </xf>
    <xf numFmtId="0" fontId="39" fillId="3" borderId="36" xfId="0" applyFont="1" applyFill="1" applyBorder="1" applyAlignment="1">
      <alignment horizontal="center" vertical="center"/>
    </xf>
    <xf numFmtId="14" fontId="39" fillId="5" borderId="1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textRotation="90" wrapText="1"/>
    </xf>
    <xf numFmtId="0" fontId="0" fillId="0" borderId="2" xfId="0" applyBorder="1"/>
    <xf numFmtId="0" fontId="20" fillId="5" borderId="1" xfId="0" applyFont="1" applyFill="1" applyBorder="1" applyAlignment="1">
      <alignment horizontal="left" vertical="center" wrapText="1" readingOrder="1"/>
    </xf>
    <xf numFmtId="0" fontId="20" fillId="5" borderId="1" xfId="0" applyFont="1" applyFill="1" applyBorder="1" applyAlignment="1">
      <alignment horizontal="center" vertical="center" wrapText="1" readingOrder="1"/>
    </xf>
    <xf numFmtId="0" fontId="6" fillId="8" borderId="1" xfId="0" applyFont="1" applyFill="1" applyBorder="1" applyAlignment="1">
      <alignment horizontal="center" vertical="center" wrapText="1"/>
    </xf>
    <xf numFmtId="14" fontId="41" fillId="5" borderId="35" xfId="0" applyNumberFormat="1" applyFont="1" applyFill="1" applyBorder="1" applyAlignment="1">
      <alignment horizontal="center" vertical="center" wrapText="1"/>
    </xf>
    <xf numFmtId="14" fontId="41" fillId="5" borderId="11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0" fillId="3" borderId="0" xfId="0" applyFill="1"/>
    <xf numFmtId="0" fontId="42" fillId="3" borderId="1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14" fontId="43" fillId="5" borderId="1" xfId="0" applyNumberFormat="1" applyFont="1" applyFill="1" applyBorder="1" applyAlignment="1">
      <alignment horizontal="center" vertical="center" wrapText="1"/>
    </xf>
    <xf numFmtId="14" fontId="43" fillId="5" borderId="35" xfId="0" applyNumberFormat="1" applyFont="1" applyFill="1" applyBorder="1" applyAlignment="1">
      <alignment horizontal="center" vertical="center" wrapText="1"/>
    </xf>
    <xf numFmtId="0" fontId="44" fillId="5" borderId="20" xfId="0" applyFont="1" applyFill="1" applyBorder="1" applyAlignment="1">
      <alignment horizontal="left" vertical="center" wrapText="1"/>
    </xf>
    <xf numFmtId="0" fontId="43" fillId="3" borderId="36" xfId="0" applyFont="1" applyFill="1" applyBorder="1" applyAlignment="1">
      <alignment horizontal="center" vertical="center"/>
    </xf>
    <xf numFmtId="14" fontId="43" fillId="5" borderId="11" xfId="0" applyNumberFormat="1" applyFont="1" applyFill="1" applyBorder="1" applyAlignment="1">
      <alignment horizontal="center" vertical="center" wrapText="1"/>
    </xf>
    <xf numFmtId="0" fontId="44" fillId="5" borderId="35" xfId="0" applyFont="1" applyFill="1" applyBorder="1" applyAlignment="1">
      <alignment horizontal="left" vertical="center" wrapText="1"/>
    </xf>
    <xf numFmtId="0" fontId="40" fillId="5" borderId="1" xfId="0" applyFont="1" applyFill="1" applyBorder="1" applyAlignment="1">
      <alignment horizontal="left" vertical="center" wrapText="1" readingOrder="1"/>
    </xf>
    <xf numFmtId="0" fontId="8" fillId="3" borderId="30" xfId="0" applyFont="1" applyFill="1" applyBorder="1" applyAlignment="1">
      <alignment horizontal="center" vertical="center" textRotation="90" wrapText="1"/>
    </xf>
    <xf numFmtId="0" fontId="18" fillId="5" borderId="1" xfId="0" applyFont="1" applyFill="1" applyBorder="1" applyAlignment="1">
      <alignment horizontal="center" vertical="center" wrapText="1" readingOrder="1"/>
    </xf>
    <xf numFmtId="0" fontId="0" fillId="5" borderId="0" xfId="0" applyFill="1"/>
    <xf numFmtId="0" fontId="0" fillId="9" borderId="0" xfId="0" applyFill="1"/>
    <xf numFmtId="0" fontId="5" fillId="0" borderId="1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3" borderId="14" xfId="0" applyFont="1" applyFill="1" applyBorder="1" applyAlignment="1">
      <alignment horizontal="right" vertical="center"/>
    </xf>
    <xf numFmtId="0" fontId="11" fillId="7" borderId="1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1" fontId="11" fillId="6" borderId="1" xfId="0" quotePrefix="1" applyNumberFormat="1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1" fontId="11" fillId="6" borderId="5" xfId="0" applyNumberFormat="1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2" fontId="11" fillId="3" borderId="9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1" fontId="11" fillId="6" borderId="9" xfId="0" applyNumberFormat="1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left" vertical="center" wrapText="1"/>
    </xf>
    <xf numFmtId="0" fontId="11" fillId="3" borderId="42" xfId="0" applyFont="1" applyFill="1" applyBorder="1" applyAlignment="1">
      <alignment horizontal="left" vertical="center" wrapText="1"/>
    </xf>
    <xf numFmtId="0" fontId="11" fillId="3" borderId="43" xfId="0" applyFont="1" applyFill="1" applyBorder="1" applyAlignment="1">
      <alignment horizontal="left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1" fontId="11" fillId="3" borderId="19" xfId="0" applyNumberFormat="1" applyFont="1" applyFill="1" applyBorder="1" applyAlignment="1">
      <alignment horizontal="center" vertical="center"/>
    </xf>
    <xf numFmtId="2" fontId="10" fillId="3" borderId="19" xfId="0" applyNumberFormat="1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14" fontId="45" fillId="5" borderId="1" xfId="0" applyNumberFormat="1" applyFont="1" applyFill="1" applyBorder="1" applyAlignment="1">
      <alignment horizontal="center" vertical="center" wrapText="1"/>
    </xf>
    <xf numFmtId="14" fontId="45" fillId="5" borderId="35" xfId="0" applyNumberFormat="1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" fontId="2" fillId="5" borderId="1" xfId="0" quotePrefix="1" applyNumberFormat="1" applyFont="1" applyFill="1" applyBorder="1" applyAlignment="1">
      <alignment horizontal="center" vertical="center" wrapText="1"/>
    </xf>
    <xf numFmtId="0" fontId="7" fillId="5" borderId="1" xfId="0" quotePrefix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7" fillId="0" borderId="1" xfId="0" applyFont="1" applyBorder="1" applyAlignment="1">
      <alignment horizontal="left"/>
    </xf>
    <xf numFmtId="0" fontId="47" fillId="0" borderId="1" xfId="0" applyFont="1" applyBorder="1" applyAlignment="1">
      <alignment horizontal="left" wrapText="1"/>
    </xf>
    <xf numFmtId="0" fontId="47" fillId="2" borderId="1" xfId="0" applyFont="1" applyFill="1" applyBorder="1" applyAlignment="1">
      <alignment horizontal="left" wrapText="1"/>
    </xf>
    <xf numFmtId="0" fontId="48" fillId="5" borderId="1" xfId="0" applyFont="1" applyFill="1" applyBorder="1" applyAlignment="1">
      <alignment horizontal="left" vertical="center" wrapText="1" readingOrder="1"/>
    </xf>
    <xf numFmtId="4" fontId="11" fillId="3" borderId="1" xfId="0" applyNumberFormat="1" applyFont="1" applyFill="1" applyBorder="1" applyAlignment="1">
      <alignment horizontal="center" vertical="center"/>
    </xf>
    <xf numFmtId="3" fontId="11" fillId="5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wrapText="1"/>
    </xf>
    <xf numFmtId="0" fontId="49" fillId="5" borderId="35" xfId="0" applyFont="1" applyFill="1" applyBorder="1" applyAlignment="1">
      <alignment horizontal="left" vertical="center" wrapText="1"/>
    </xf>
    <xf numFmtId="14" fontId="50" fillId="5" borderId="35" xfId="0" applyNumberFormat="1" applyFont="1" applyFill="1" applyBorder="1" applyAlignment="1">
      <alignment horizontal="center" vertical="center" wrapText="1"/>
    </xf>
    <xf numFmtId="14" fontId="50" fillId="5" borderId="11" xfId="0" applyNumberFormat="1" applyFont="1" applyFill="1" applyBorder="1" applyAlignment="1">
      <alignment horizontal="center" vertical="center" wrapText="1"/>
    </xf>
    <xf numFmtId="0" fontId="50" fillId="3" borderId="3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88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0" fillId="0" borderId="0" xfId="0" applyAlignment="1"/>
    <xf numFmtId="0" fontId="4" fillId="8" borderId="1" xfId="0" applyFont="1" applyFill="1" applyBorder="1" applyAlignment="1">
      <alignment horizontal="center" vertical="center"/>
    </xf>
    <xf numFmtId="1" fontId="2" fillId="8" borderId="1" xfId="0" quotePrefix="1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2" fontId="7" fillId="8" borderId="1" xfId="0" applyNumberFormat="1" applyFont="1" applyFill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5" fontId="4" fillId="8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51" fillId="5" borderId="1" xfId="0" applyFont="1" applyFill="1" applyBorder="1" applyAlignment="1">
      <alignment horizontal="center" vertical="center" wrapText="1"/>
    </xf>
    <xf numFmtId="0" fontId="14" fillId="0" borderId="0" xfId="0" applyFont="1"/>
    <xf numFmtId="0" fontId="53" fillId="0" borderId="0" xfId="0" applyFont="1"/>
    <xf numFmtId="0" fontId="54" fillId="5" borderId="1" xfId="0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164" fontId="58" fillId="0" borderId="1" xfId="0" applyNumberFormat="1" applyFont="1" applyBorder="1" applyAlignment="1">
      <alignment horizontal="center" vertical="center" wrapText="1"/>
    </xf>
    <xf numFmtId="1" fontId="58" fillId="0" borderId="1" xfId="0" quotePrefix="1" applyNumberFormat="1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0" fontId="56" fillId="5" borderId="1" xfId="0" applyFont="1" applyFill="1" applyBorder="1" applyAlignment="1">
      <alignment horizontal="center" vertical="center" wrapText="1"/>
    </xf>
    <xf numFmtId="0" fontId="56" fillId="5" borderId="1" xfId="0" applyFont="1" applyFill="1" applyBorder="1" applyAlignment="1">
      <alignment horizontal="center" vertical="center" textRotation="180"/>
    </xf>
    <xf numFmtId="164" fontId="56" fillId="0" borderId="1" xfId="0" applyNumberFormat="1" applyFont="1" applyBorder="1" applyAlignment="1">
      <alignment horizontal="center" vertical="center"/>
    </xf>
    <xf numFmtId="0" fontId="59" fillId="5" borderId="1" xfId="0" applyFont="1" applyFill="1" applyBorder="1" applyAlignment="1">
      <alignment horizontal="center" vertical="center" wrapText="1"/>
    </xf>
    <xf numFmtId="1" fontId="58" fillId="0" borderId="1" xfId="0" applyNumberFormat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textRotation="180"/>
    </xf>
    <xf numFmtId="0" fontId="56" fillId="0" borderId="1" xfId="0" applyNumberFormat="1" applyFont="1" applyFill="1" applyBorder="1" applyAlignment="1">
      <alignment horizontal="center" vertical="center" wrapText="1"/>
    </xf>
    <xf numFmtId="0" fontId="56" fillId="8" borderId="1" xfId="0" applyFont="1" applyFill="1" applyBorder="1" applyAlignment="1">
      <alignment horizontal="center" vertical="center" wrapText="1"/>
    </xf>
    <xf numFmtId="14" fontId="56" fillId="5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left" wrapText="1"/>
    </xf>
    <xf numFmtId="0" fontId="56" fillId="5" borderId="1" xfId="0" applyFont="1" applyFill="1" applyBorder="1" applyAlignment="1">
      <alignment horizontal="center" vertical="center"/>
    </xf>
    <xf numFmtId="0" fontId="56" fillId="4" borderId="1" xfId="0" applyFont="1" applyFill="1" applyBorder="1" applyAlignment="1">
      <alignment horizontal="center" vertical="center" wrapText="1"/>
    </xf>
    <xf numFmtId="0" fontId="57" fillId="8" borderId="1" xfId="0" applyFont="1" applyFill="1" applyBorder="1" applyAlignment="1">
      <alignment horizontal="center" vertical="center" wrapText="1"/>
    </xf>
    <xf numFmtId="1" fontId="58" fillId="2" borderId="1" xfId="0" applyNumberFormat="1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2" fontId="58" fillId="2" borderId="1" xfId="0" applyNumberFormat="1" applyFont="1" applyFill="1" applyBorder="1" applyAlignment="1">
      <alignment horizontal="center" vertical="center" wrapText="1"/>
    </xf>
    <xf numFmtId="0" fontId="62" fillId="8" borderId="1" xfId="0" applyFont="1" applyFill="1" applyBorder="1" applyAlignment="1">
      <alignment horizontal="center" vertical="center" wrapText="1"/>
    </xf>
    <xf numFmtId="0" fontId="57" fillId="5" borderId="1" xfId="0" applyFont="1" applyFill="1" applyBorder="1" applyAlignment="1">
      <alignment horizontal="center" vertical="center" wrapText="1"/>
    </xf>
    <xf numFmtId="164" fontId="58" fillId="5" borderId="1" xfId="0" applyNumberFormat="1" applyFont="1" applyFill="1" applyBorder="1" applyAlignment="1">
      <alignment horizontal="center" vertical="center" wrapText="1"/>
    </xf>
    <xf numFmtId="1" fontId="58" fillId="5" borderId="1" xfId="0" quotePrefix="1" applyNumberFormat="1" applyFont="1" applyFill="1" applyBorder="1" applyAlignment="1">
      <alignment horizontal="center" vertical="center" wrapText="1"/>
    </xf>
    <xf numFmtId="0" fontId="58" fillId="5" borderId="1" xfId="0" quotePrefix="1" applyFont="1" applyFill="1" applyBorder="1" applyAlignment="1">
      <alignment horizontal="center" vertical="center" wrapText="1"/>
    </xf>
    <xf numFmtId="2" fontId="58" fillId="5" borderId="1" xfId="0" applyNumberFormat="1" applyFont="1" applyFill="1" applyBorder="1" applyAlignment="1">
      <alignment horizontal="center" vertical="center" wrapText="1"/>
    </xf>
    <xf numFmtId="164" fontId="56" fillId="5" borderId="1" xfId="0" applyNumberFormat="1" applyFont="1" applyFill="1" applyBorder="1" applyAlignment="1">
      <alignment horizontal="center" vertical="center"/>
    </xf>
    <xf numFmtId="0" fontId="63" fillId="5" borderId="1" xfId="0" applyFont="1" applyFill="1" applyBorder="1" applyAlignment="1">
      <alignment horizontal="center" vertical="center" wrapText="1"/>
    </xf>
    <xf numFmtId="0" fontId="58" fillId="0" borderId="1" xfId="0" quotePrefix="1" applyFont="1" applyBorder="1" applyAlignment="1">
      <alignment horizontal="center" vertical="center" wrapText="1"/>
    </xf>
    <xf numFmtId="0" fontId="62" fillId="0" borderId="1" xfId="0" applyFont="1" applyBorder="1" applyAlignment="1">
      <alignment wrapText="1"/>
    </xf>
    <xf numFmtId="49" fontId="58" fillId="0" borderId="1" xfId="0" quotePrefix="1" applyNumberFormat="1" applyFont="1" applyBorder="1" applyAlignment="1">
      <alignment horizontal="center" vertical="center" wrapText="1"/>
    </xf>
    <xf numFmtId="0" fontId="64" fillId="5" borderId="1" xfId="0" applyFont="1" applyFill="1" applyBorder="1" applyAlignment="1">
      <alignment horizontal="center" vertical="center" wrapText="1"/>
    </xf>
    <xf numFmtId="1" fontId="58" fillId="5" borderId="1" xfId="0" applyNumberFormat="1" applyFont="1" applyFill="1" applyBorder="1" applyAlignment="1">
      <alignment horizontal="center" vertical="center" wrapText="1"/>
    </xf>
    <xf numFmtId="0" fontId="58" fillId="5" borderId="1" xfId="0" applyFont="1" applyFill="1" applyBorder="1" applyAlignment="1">
      <alignment horizontal="center" vertical="center" wrapText="1"/>
    </xf>
    <xf numFmtId="15" fontId="56" fillId="5" borderId="1" xfId="0" applyNumberFormat="1" applyFont="1" applyFill="1" applyBorder="1" applyAlignment="1">
      <alignment horizontal="center" vertical="center" wrapText="1"/>
    </xf>
    <xf numFmtId="1" fontId="56" fillId="0" borderId="1" xfId="0" applyNumberFormat="1" applyFont="1" applyBorder="1" applyAlignment="1">
      <alignment horizontal="center" vertical="center"/>
    </xf>
    <xf numFmtId="2" fontId="56" fillId="0" borderId="1" xfId="0" applyNumberFormat="1" applyFont="1" applyBorder="1" applyAlignment="1">
      <alignment horizontal="center" vertical="center"/>
    </xf>
    <xf numFmtId="14" fontId="56" fillId="0" borderId="1" xfId="0" applyNumberFormat="1" applyFont="1" applyBorder="1" applyAlignment="1">
      <alignment horizontal="center" vertical="center"/>
    </xf>
    <xf numFmtId="0" fontId="56" fillId="5" borderId="2" xfId="0" applyFont="1" applyFill="1" applyBorder="1" applyAlignment="1">
      <alignment horizontal="center" vertical="center" wrapText="1"/>
    </xf>
    <xf numFmtId="0" fontId="56" fillId="8" borderId="1" xfId="0" applyFont="1" applyFill="1" applyBorder="1" applyAlignment="1">
      <alignment horizontal="center" vertical="center" textRotation="180"/>
    </xf>
    <xf numFmtId="0" fontId="56" fillId="8" borderId="1" xfId="0" applyFont="1" applyFill="1" applyBorder="1" applyAlignment="1">
      <alignment horizontal="center" vertical="center"/>
    </xf>
    <xf numFmtId="164" fontId="58" fillId="8" borderId="1" xfId="0" applyNumberFormat="1" applyFont="1" applyFill="1" applyBorder="1" applyAlignment="1">
      <alignment horizontal="center" vertical="center" wrapText="1"/>
    </xf>
    <xf numFmtId="1" fontId="58" fillId="8" borderId="1" xfId="0" applyNumberFormat="1" applyFont="1" applyFill="1" applyBorder="1" applyAlignment="1">
      <alignment horizontal="center" vertical="center" wrapText="1"/>
    </xf>
    <xf numFmtId="0" fontId="58" fillId="8" borderId="1" xfId="0" quotePrefix="1" applyFont="1" applyFill="1" applyBorder="1" applyAlignment="1">
      <alignment horizontal="center" vertical="center" wrapText="1"/>
    </xf>
    <xf numFmtId="164" fontId="56" fillId="8" borderId="1" xfId="0" applyNumberFormat="1" applyFont="1" applyFill="1" applyBorder="1" applyAlignment="1">
      <alignment horizontal="center" vertical="center"/>
    </xf>
    <xf numFmtId="0" fontId="52" fillId="3" borderId="21" xfId="0" applyFont="1" applyFill="1" applyBorder="1" applyAlignment="1">
      <alignment horizontal="center" vertical="center"/>
    </xf>
    <xf numFmtId="14" fontId="52" fillId="5" borderId="11" xfId="0" applyNumberFormat="1" applyFont="1" applyFill="1" applyBorder="1" applyAlignment="1">
      <alignment horizontal="center" vertical="center" wrapText="1"/>
    </xf>
    <xf numFmtId="0" fontId="65" fillId="5" borderId="20" xfId="0" applyFont="1" applyFill="1" applyBorder="1" applyAlignment="1">
      <alignment horizontal="left" vertical="center" wrapText="1"/>
    </xf>
    <xf numFmtId="14" fontId="59" fillId="5" borderId="35" xfId="0" applyNumberFormat="1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164" fontId="51" fillId="0" borderId="1" xfId="0" applyNumberFormat="1" applyFont="1" applyBorder="1" applyAlignment="1">
      <alignment horizontal="center" vertical="center"/>
    </xf>
    <xf numFmtId="2" fontId="67" fillId="0" borderId="1" xfId="0" quotePrefix="1" applyNumberFormat="1" applyFont="1" applyBorder="1" applyAlignment="1">
      <alignment horizontal="center" vertical="center" wrapText="1"/>
    </xf>
    <xf numFmtId="0" fontId="55" fillId="0" borderId="1" xfId="0" quotePrefix="1" applyFont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wrapText="1"/>
    </xf>
    <xf numFmtId="2" fontId="10" fillId="3" borderId="26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/>
    <xf numFmtId="1" fontId="5" fillId="0" borderId="2" xfId="0" applyNumberFormat="1" applyFont="1" applyFill="1" applyBorder="1" applyAlignment="1">
      <alignment horizontal="left" vertical="center"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47" fillId="2" borderId="1" xfId="0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/>
    </xf>
    <xf numFmtId="0" fontId="69" fillId="0" borderId="1" xfId="0" applyFont="1" applyBorder="1" applyAlignment="1">
      <alignment horizontal="center" vertical="center" wrapText="1"/>
    </xf>
    <xf numFmtId="164" fontId="70" fillId="0" borderId="1" xfId="0" applyNumberFormat="1" applyFont="1" applyBorder="1" applyAlignment="1">
      <alignment horizontal="center" vertical="center" wrapText="1"/>
    </xf>
    <xf numFmtId="1" fontId="70" fillId="0" borderId="1" xfId="0" quotePrefix="1" applyNumberFormat="1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2" fontId="70" fillId="0" borderId="1" xfId="0" applyNumberFormat="1" applyFont="1" applyBorder="1" applyAlignment="1">
      <alignment horizontal="center" vertical="center" wrapText="1"/>
    </xf>
    <xf numFmtId="0" fontId="68" fillId="5" borderId="1" xfId="0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textRotation="180"/>
    </xf>
    <xf numFmtId="164" fontId="68" fillId="0" borderId="1" xfId="0" applyNumberFormat="1" applyFont="1" applyBorder="1" applyAlignment="1">
      <alignment horizontal="center" vertical="center"/>
    </xf>
    <xf numFmtId="0" fontId="71" fillId="8" borderId="1" xfId="0" applyFont="1" applyFill="1" applyBorder="1" applyAlignment="1">
      <alignment horizontal="center" vertical="center" wrapText="1"/>
    </xf>
    <xf numFmtId="49" fontId="70" fillId="0" borderId="1" xfId="0" quotePrefix="1" applyNumberFormat="1" applyFont="1" applyBorder="1" applyAlignment="1">
      <alignment horizontal="center" vertical="center" wrapText="1"/>
    </xf>
    <xf numFmtId="0" fontId="68" fillId="5" borderId="1" xfId="0" applyFont="1" applyFill="1" applyBorder="1" applyAlignment="1">
      <alignment horizontal="center" vertical="center" textRotation="180"/>
    </xf>
    <xf numFmtId="0" fontId="71" fillId="5" borderId="1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center" vertical="center" wrapText="1"/>
    </xf>
    <xf numFmtId="0" fontId="68" fillId="5" borderId="1" xfId="0" applyFont="1" applyFill="1" applyBorder="1" applyAlignment="1">
      <alignment horizontal="center" vertical="center"/>
    </xf>
    <xf numFmtId="0" fontId="72" fillId="5" borderId="1" xfId="0" applyFont="1" applyFill="1" applyBorder="1" applyAlignment="1">
      <alignment horizontal="center" vertical="center" wrapText="1"/>
    </xf>
    <xf numFmtId="0" fontId="69" fillId="8" borderId="1" xfId="0" applyFont="1" applyFill="1" applyBorder="1" applyAlignment="1">
      <alignment horizontal="center" vertical="center" wrapText="1"/>
    </xf>
    <xf numFmtId="0" fontId="68" fillId="0" borderId="1" xfId="0" applyNumberFormat="1" applyFont="1" applyFill="1" applyBorder="1" applyAlignment="1">
      <alignment horizontal="center" vertical="center" wrapText="1"/>
    </xf>
    <xf numFmtId="0" fontId="68" fillId="4" borderId="1" xfId="0" applyFont="1" applyFill="1" applyBorder="1" applyAlignment="1">
      <alignment horizontal="center" vertical="center" wrapText="1"/>
    </xf>
    <xf numFmtId="0" fontId="68" fillId="8" borderId="1" xfId="0" applyFont="1" applyFill="1" applyBorder="1" applyAlignment="1">
      <alignment horizontal="center" vertical="center" wrapText="1"/>
    </xf>
    <xf numFmtId="0" fontId="73" fillId="5" borderId="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74" fillId="5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55" fillId="11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47" fillId="2" borderId="1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/>
    </xf>
    <xf numFmtId="2" fontId="14" fillId="8" borderId="29" xfId="0" applyNumberFormat="1" applyFont="1" applyFill="1" applyBorder="1" applyAlignment="1">
      <alignment horizontal="center" vertical="center"/>
    </xf>
    <xf numFmtId="2" fontId="9" fillId="8" borderId="29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88" wrapText="1"/>
    </xf>
    <xf numFmtId="0" fontId="8" fillId="0" borderId="2" xfId="0" applyFont="1" applyBorder="1" applyAlignment="1">
      <alignment horizontal="center" vertical="center"/>
    </xf>
    <xf numFmtId="0" fontId="51" fillId="8" borderId="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0" fontId="67" fillId="0" borderId="1" xfId="0" quotePrefix="1" applyFont="1" applyBorder="1" applyAlignment="1">
      <alignment horizontal="center" vertical="center" wrapText="1"/>
    </xf>
    <xf numFmtId="164" fontId="76" fillId="0" borderId="1" xfId="0" applyNumberFormat="1" applyFont="1" applyBorder="1" applyAlignment="1">
      <alignment horizontal="center" vertical="center" wrapText="1"/>
    </xf>
    <xf numFmtId="164" fontId="76" fillId="5" borderId="1" xfId="0" applyNumberFormat="1" applyFont="1" applyFill="1" applyBorder="1" applyAlignment="1">
      <alignment horizontal="center" vertical="center" wrapText="1"/>
    </xf>
    <xf numFmtId="0" fontId="77" fillId="5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164" fontId="78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164" fontId="76" fillId="0" borderId="11" xfId="0" applyNumberFormat="1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67" fillId="0" borderId="1" xfId="0" applyNumberFormat="1" applyFont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vertical="center" wrapText="1"/>
    </xf>
    <xf numFmtId="1" fontId="7" fillId="0" borderId="1" xfId="0" quotePrefix="1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7" fillId="5" borderId="1" xfId="0" quotePrefix="1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" fontId="7" fillId="0" borderId="11" xfId="0" quotePrefix="1" applyNumberFormat="1" applyFont="1" applyBorder="1" applyAlignment="1">
      <alignment horizontal="center" vertical="center" wrapText="1"/>
    </xf>
    <xf numFmtId="0" fontId="79" fillId="0" borderId="14" xfId="0" applyFont="1" applyBorder="1" applyAlignment="1">
      <alignment vertical="center"/>
    </xf>
    <xf numFmtId="0" fontId="79" fillId="0" borderId="12" xfId="0" applyFont="1" applyBorder="1" applyAlignment="1">
      <alignment vertical="center"/>
    </xf>
    <xf numFmtId="0" fontId="22" fillId="0" borderId="12" xfId="0" applyFont="1" applyBorder="1"/>
    <xf numFmtId="0" fontId="42" fillId="0" borderId="14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25" fillId="0" borderId="12" xfId="0" applyFont="1" applyBorder="1"/>
    <xf numFmtId="0" fontId="4" fillId="8" borderId="2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vertical="center"/>
    </xf>
    <xf numFmtId="0" fontId="79" fillId="0" borderId="17" xfId="0" applyFont="1" applyBorder="1" applyAlignment="1">
      <alignment vertical="center"/>
    </xf>
    <xf numFmtId="0" fontId="22" fillId="0" borderId="17" xfId="0" applyFont="1" applyBorder="1" applyAlignment="1">
      <alignment wrapText="1"/>
    </xf>
    <xf numFmtId="0" fontId="22" fillId="0" borderId="0" xfId="0" applyFont="1" applyAlignment="1">
      <alignment wrapText="1"/>
    </xf>
    <xf numFmtId="0" fontId="80" fillId="0" borderId="0" xfId="0" applyFont="1"/>
    <xf numFmtId="0" fontId="68" fillId="3" borderId="40" xfId="0" applyFont="1" applyFill="1" applyBorder="1" applyAlignment="1">
      <alignment horizontal="center" vertical="center" textRotation="90" wrapText="1"/>
    </xf>
    <xf numFmtId="0" fontId="68" fillId="3" borderId="4" xfId="0" applyFont="1" applyFill="1" applyBorder="1" applyAlignment="1">
      <alignment horizontal="center" vertical="center" wrapText="1"/>
    </xf>
    <xf numFmtId="0" fontId="68" fillId="3" borderId="4" xfId="0" applyFont="1" applyFill="1" applyBorder="1" applyAlignment="1">
      <alignment horizontal="center" vertical="center" textRotation="90" wrapText="1"/>
    </xf>
    <xf numFmtId="0" fontId="68" fillId="3" borderId="4" xfId="0" applyFont="1" applyFill="1" applyBorder="1" applyAlignment="1">
      <alignment horizontal="center" vertical="center" textRotation="88" wrapText="1"/>
    </xf>
    <xf numFmtId="0" fontId="68" fillId="3" borderId="6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164" fontId="70" fillId="0" borderId="11" xfId="0" applyNumberFormat="1" applyFont="1" applyBorder="1" applyAlignment="1">
      <alignment horizontal="center" vertical="center" wrapText="1"/>
    </xf>
    <xf numFmtId="1" fontId="70" fillId="0" borderId="11" xfId="0" quotePrefix="1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8" fillId="0" borderId="11" xfId="0" applyNumberFormat="1" applyFont="1" applyFill="1" applyBorder="1" applyAlignment="1">
      <alignment horizontal="center" vertical="center" wrapText="1"/>
    </xf>
    <xf numFmtId="0" fontId="82" fillId="2" borderId="39" xfId="0" applyFont="1" applyFill="1" applyBorder="1" applyAlignment="1">
      <alignment horizontal="center" vertical="center" wrapText="1"/>
    </xf>
    <xf numFmtId="0" fontId="68" fillId="5" borderId="11" xfId="0" applyFont="1" applyFill="1" applyBorder="1" applyAlignment="1">
      <alignment horizontal="center" vertical="center" wrapText="1"/>
    </xf>
    <xf numFmtId="164" fontId="68" fillId="0" borderId="11" xfId="0" applyNumberFormat="1" applyFont="1" applyBorder="1" applyAlignment="1">
      <alignment horizontal="center" vertical="center"/>
    </xf>
    <xf numFmtId="0" fontId="82" fillId="2" borderId="1" xfId="0" applyFont="1" applyFill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/>
    </xf>
    <xf numFmtId="2" fontId="15" fillId="8" borderId="29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wrapText="1"/>
    </xf>
    <xf numFmtId="0" fontId="47" fillId="2" borderId="39" xfId="0" applyFont="1" applyFill="1" applyBorder="1" applyAlignment="1">
      <alignment horizontal="center" vertical="center" wrapText="1"/>
    </xf>
    <xf numFmtId="0" fontId="83" fillId="5" borderId="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88" wrapText="1"/>
    </xf>
    <xf numFmtId="0" fontId="8" fillId="3" borderId="8" xfId="0" applyFont="1" applyFill="1" applyBorder="1" applyAlignment="1">
      <alignment horizontal="center" vertical="center" textRotation="88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textRotation="90" wrapText="1"/>
    </xf>
    <xf numFmtId="0" fontId="1" fillId="3" borderId="29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8" fillId="3" borderId="8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9" fillId="3" borderId="8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textRotation="90" wrapText="1"/>
    </xf>
    <xf numFmtId="0" fontId="8" fillId="3" borderId="29" xfId="0" applyFont="1" applyFill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textRotation="90" wrapText="1"/>
    </xf>
    <xf numFmtId="0" fontId="11" fillId="3" borderId="29" xfId="0" applyFont="1" applyFill="1" applyBorder="1" applyAlignment="1">
      <alignment horizontal="center" vertical="center" textRotation="90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34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68" fillId="3" borderId="5" xfId="0" applyFont="1" applyFill="1" applyBorder="1" applyAlignment="1">
      <alignment horizontal="center" vertical="center" wrapText="1"/>
    </xf>
    <xf numFmtId="0" fontId="68" fillId="3" borderId="9" xfId="0" applyFont="1" applyFill="1" applyBorder="1" applyAlignment="1">
      <alignment horizontal="center" vertical="center" wrapText="1"/>
    </xf>
    <xf numFmtId="0" fontId="68" fillId="3" borderId="3" xfId="0" applyFont="1" applyFill="1" applyBorder="1" applyAlignment="1">
      <alignment horizontal="center" vertical="center" textRotation="90" wrapText="1"/>
    </xf>
    <xf numFmtId="0" fontId="68" fillId="3" borderId="7" xfId="0" applyFont="1" applyFill="1" applyBorder="1" applyAlignment="1">
      <alignment horizontal="center" vertical="center" textRotation="90" wrapText="1"/>
    </xf>
    <xf numFmtId="0" fontId="68" fillId="3" borderId="4" xfId="0" applyFont="1" applyFill="1" applyBorder="1" applyAlignment="1">
      <alignment horizontal="center" vertical="center" wrapText="1"/>
    </xf>
    <xf numFmtId="0" fontId="68" fillId="3" borderId="8" xfId="0" applyFont="1" applyFill="1" applyBorder="1" applyAlignment="1">
      <alignment horizontal="center" vertical="center" wrapText="1"/>
    </xf>
    <xf numFmtId="0" fontId="68" fillId="3" borderId="4" xfId="0" applyFont="1" applyFill="1" applyBorder="1" applyAlignment="1">
      <alignment horizontal="center" vertical="center" textRotation="90" wrapText="1"/>
    </xf>
    <xf numFmtId="0" fontId="68" fillId="3" borderId="8" xfId="0" applyFont="1" applyFill="1" applyBorder="1" applyAlignment="1">
      <alignment horizontal="center" vertical="center" textRotation="90" wrapText="1"/>
    </xf>
    <xf numFmtId="0" fontId="68" fillId="3" borderId="6" xfId="0" applyFont="1" applyFill="1" applyBorder="1" applyAlignment="1">
      <alignment horizontal="center" vertical="center" wrapText="1"/>
    </xf>
    <xf numFmtId="0" fontId="68" fillId="3" borderId="10" xfId="0" applyFont="1" applyFill="1" applyBorder="1" applyAlignment="1">
      <alignment horizontal="center" vertical="center" wrapText="1"/>
    </xf>
    <xf numFmtId="0" fontId="68" fillId="3" borderId="4" xfId="0" applyFont="1" applyFill="1" applyBorder="1" applyAlignment="1">
      <alignment horizontal="center" vertical="center" textRotation="88" wrapText="1"/>
    </xf>
    <xf numFmtId="0" fontId="68" fillId="3" borderId="8" xfId="0" applyFont="1" applyFill="1" applyBorder="1" applyAlignment="1">
      <alignment horizontal="center" vertical="center" textRotation="88" wrapText="1"/>
    </xf>
    <xf numFmtId="0" fontId="22" fillId="0" borderId="12" xfId="0" applyFont="1" applyBorder="1" applyAlignment="1">
      <alignment horizontal="center"/>
    </xf>
  </cellXfs>
  <cellStyles count="1">
    <cellStyle name="Normal" xfId="0" builtinId="0"/>
  </cellStyles>
  <dxfs count="2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>
          <fgColor indexed="64"/>
          <bgColor theme="2" tint="-9.9978637043366805E-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2" displayName="Table2" ref="A2:D57" totalsRowShown="0" headerRowDxfId="152" headerRowBorderDxfId="151" tableBorderDxfId="150" totalsRowBorderDxfId="149">
  <autoFilter ref="A2:D57">
    <filterColumn colId="2"/>
  </autoFilter>
  <sortState ref="A3:D15">
    <sortCondition ref="A2:A15"/>
  </sortState>
  <tableColumns count="4">
    <tableColumn id="1" name="Sr.#" dataDxfId="148"/>
    <tableColumn id="2" name="Date" dataDxfId="147"/>
    <tableColumn id="4" name="Expiry Date" dataDxfId="146"/>
    <tableColumn id="3" name="Generation Licence No. And Application No. And Name" dataDxfId="145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71"/>
  <sheetViews>
    <sheetView tabSelected="1" view="pageBreakPreview" zoomScale="53" zoomScaleNormal="51" zoomScaleSheetLayoutView="53" workbookViewId="0">
      <pane ySplit="4" topLeftCell="A5" activePane="bottomLeft" state="frozen"/>
      <selection pane="bottomLeft" activeCell="N44" sqref="N44"/>
    </sheetView>
  </sheetViews>
  <sheetFormatPr defaultColWidth="9.140625" defaultRowHeight="31.5"/>
  <cols>
    <col min="1" max="1" width="9.140625" style="2"/>
    <col min="2" max="2" width="7.28515625" style="2" customWidth="1"/>
    <col min="3" max="3" width="47.7109375" style="2" customWidth="1"/>
    <col min="4" max="4" width="15.42578125" style="2" customWidth="1"/>
    <col min="5" max="5" width="23.5703125" style="3" customWidth="1"/>
    <col min="6" max="6" width="20.140625" style="50" customWidth="1"/>
    <col min="7" max="7" width="37.85546875" style="2" customWidth="1"/>
    <col min="8" max="8" width="11.5703125" style="2" customWidth="1"/>
    <col min="9" max="9" width="17.28515625" style="2" customWidth="1"/>
    <col min="10" max="10" width="24.7109375" style="3" customWidth="1"/>
    <col min="11" max="11" width="12.28515625" style="2" customWidth="1"/>
    <col min="12" max="12" width="14.140625" style="62" customWidth="1"/>
    <col min="13" max="13" width="20.85546875" style="3" customWidth="1"/>
    <col min="14" max="14" width="19.140625" style="3" customWidth="1"/>
    <col min="15" max="15" width="22.5703125" style="50" customWidth="1"/>
    <col min="16" max="16" width="12.5703125" style="2" customWidth="1"/>
    <col min="17" max="17" width="19.7109375" style="50" customWidth="1"/>
    <col min="18" max="18" width="13.28515625" style="2" customWidth="1"/>
    <col min="19" max="19" width="25.140625" style="1" customWidth="1"/>
    <col min="20" max="20" width="31.7109375" style="398" customWidth="1"/>
    <col min="21" max="21" width="9.140625" style="2"/>
    <col min="22" max="22" width="19.5703125" style="2" customWidth="1"/>
    <col min="23" max="16384" width="9.140625" style="2"/>
  </cols>
  <sheetData>
    <row r="1" spans="1:22" ht="43.5" customHeight="1" thickBot="1">
      <c r="B1" s="21"/>
      <c r="C1" s="22"/>
      <c r="D1" s="22"/>
      <c r="E1" s="22"/>
      <c r="F1" s="387" t="s">
        <v>16</v>
      </c>
      <c r="G1" s="23"/>
      <c r="H1" s="22"/>
      <c r="I1" s="22"/>
      <c r="J1" s="22"/>
      <c r="K1" s="22"/>
      <c r="L1" s="390"/>
      <c r="M1" s="22"/>
      <c r="N1" s="22"/>
      <c r="O1" s="387"/>
      <c r="P1" s="22"/>
      <c r="Q1" s="387"/>
      <c r="R1" s="22"/>
      <c r="S1" s="22"/>
      <c r="T1" s="395"/>
    </row>
    <row r="2" spans="1:22" ht="41.25" customHeight="1" thickBot="1">
      <c r="B2" s="28" t="s">
        <v>66</v>
      </c>
      <c r="C2" s="20"/>
      <c r="D2" s="20"/>
      <c r="E2" s="20"/>
      <c r="F2" s="388"/>
      <c r="G2" s="27"/>
      <c r="H2" s="20"/>
      <c r="I2" s="20"/>
      <c r="J2" s="20"/>
      <c r="K2" s="20"/>
      <c r="L2" s="391"/>
      <c r="M2" s="20"/>
      <c r="N2" s="20"/>
      <c r="O2" s="388"/>
      <c r="P2" s="20"/>
      <c r="Q2" s="388"/>
      <c r="R2" s="20"/>
      <c r="S2" s="20" t="s">
        <v>520</v>
      </c>
      <c r="T2" s="396"/>
    </row>
    <row r="3" spans="1:22" ht="72" customHeight="1">
      <c r="A3" s="436" t="s">
        <v>217</v>
      </c>
      <c r="B3" s="448" t="s">
        <v>1</v>
      </c>
      <c r="C3" s="450" t="s">
        <v>9</v>
      </c>
      <c r="D3" s="438" t="s">
        <v>10</v>
      </c>
      <c r="E3" s="426" t="s">
        <v>3</v>
      </c>
      <c r="F3" s="434" t="s">
        <v>7</v>
      </c>
      <c r="G3" s="440" t="s">
        <v>60</v>
      </c>
      <c r="H3" s="444" t="s">
        <v>2</v>
      </c>
      <c r="I3" s="434" t="s">
        <v>8</v>
      </c>
      <c r="J3" s="440" t="s">
        <v>11</v>
      </c>
      <c r="K3" s="446" t="s">
        <v>17</v>
      </c>
      <c r="L3" s="438" t="s">
        <v>4</v>
      </c>
      <c r="M3" s="440" t="s">
        <v>5</v>
      </c>
      <c r="N3" s="434" t="s">
        <v>59</v>
      </c>
      <c r="O3" s="430" t="s">
        <v>12</v>
      </c>
      <c r="P3" s="432" t="s">
        <v>14</v>
      </c>
      <c r="Q3" s="434" t="s">
        <v>13</v>
      </c>
      <c r="R3" s="442" t="s">
        <v>0</v>
      </c>
      <c r="S3" s="426" t="s">
        <v>6</v>
      </c>
      <c r="T3" s="428" t="s">
        <v>15</v>
      </c>
    </row>
    <row r="4" spans="1:22" ht="107.25" customHeight="1" thickBot="1">
      <c r="A4" s="437"/>
      <c r="B4" s="449"/>
      <c r="C4" s="451"/>
      <c r="D4" s="439"/>
      <c r="E4" s="427"/>
      <c r="F4" s="435"/>
      <c r="G4" s="441"/>
      <c r="H4" s="445"/>
      <c r="I4" s="435"/>
      <c r="J4" s="441"/>
      <c r="K4" s="447"/>
      <c r="L4" s="439"/>
      <c r="M4" s="441"/>
      <c r="N4" s="435"/>
      <c r="O4" s="431"/>
      <c r="P4" s="433"/>
      <c r="Q4" s="435"/>
      <c r="R4" s="443"/>
      <c r="S4" s="427"/>
      <c r="T4" s="429"/>
    </row>
    <row r="5" spans="1:22" ht="39" customHeight="1">
      <c r="A5" s="124"/>
      <c r="B5" s="123"/>
      <c r="C5" s="42"/>
      <c r="D5" s="43"/>
      <c r="E5" s="46"/>
      <c r="F5" s="47"/>
      <c r="G5" s="44"/>
      <c r="H5" s="48"/>
      <c r="I5" s="47"/>
      <c r="J5" s="44"/>
      <c r="K5" s="41"/>
      <c r="L5" s="349"/>
      <c r="M5" s="44"/>
      <c r="N5" s="47"/>
      <c r="O5" s="47"/>
      <c r="P5" s="45"/>
      <c r="Q5" s="47"/>
      <c r="R5" s="40"/>
      <c r="S5" s="46"/>
      <c r="T5" s="348"/>
    </row>
    <row r="6" spans="1:22" ht="180" customHeight="1">
      <c r="A6" s="16">
        <v>1</v>
      </c>
      <c r="B6" s="16">
        <v>1</v>
      </c>
      <c r="C6" s="214" t="s">
        <v>505</v>
      </c>
      <c r="D6" s="16">
        <v>15421</v>
      </c>
      <c r="E6" s="49" t="s">
        <v>20</v>
      </c>
      <c r="F6" s="368">
        <v>42539</v>
      </c>
      <c r="G6" s="376" t="s">
        <v>368</v>
      </c>
      <c r="H6" s="12">
        <v>11</v>
      </c>
      <c r="I6" s="26">
        <v>3</v>
      </c>
      <c r="J6" s="214" t="s">
        <v>43</v>
      </c>
      <c r="K6" s="16" t="s">
        <v>18</v>
      </c>
      <c r="L6" s="29" t="s">
        <v>75</v>
      </c>
      <c r="M6" s="214" t="s">
        <v>37</v>
      </c>
      <c r="N6" s="24" t="s">
        <v>41</v>
      </c>
      <c r="O6" s="10">
        <v>43106</v>
      </c>
      <c r="P6" s="16" t="s">
        <v>18</v>
      </c>
      <c r="Q6" s="10">
        <v>43110</v>
      </c>
      <c r="R6" s="16">
        <v>3</v>
      </c>
      <c r="S6" s="346" t="s">
        <v>50</v>
      </c>
      <c r="T6" s="4" t="s">
        <v>52</v>
      </c>
    </row>
    <row r="7" spans="1:22" ht="173.25" customHeight="1">
      <c r="A7" s="16">
        <v>2</v>
      </c>
      <c r="B7" s="16">
        <v>2</v>
      </c>
      <c r="C7" s="16" t="s">
        <v>23</v>
      </c>
      <c r="D7" s="16">
        <v>15173</v>
      </c>
      <c r="E7" s="127" t="s">
        <v>225</v>
      </c>
      <c r="F7" s="368">
        <v>42563</v>
      </c>
      <c r="G7" s="377">
        <v>13151734972100</v>
      </c>
      <c r="H7" s="13">
        <v>12</v>
      </c>
      <c r="I7" s="25">
        <v>3</v>
      </c>
      <c r="J7" s="214" t="s">
        <v>19</v>
      </c>
      <c r="K7" s="16" t="s">
        <v>18</v>
      </c>
      <c r="L7" s="29" t="s">
        <v>74</v>
      </c>
      <c r="M7" s="214" t="s">
        <v>47</v>
      </c>
      <c r="N7" s="24" t="s">
        <v>41</v>
      </c>
      <c r="O7" s="10">
        <v>42579</v>
      </c>
      <c r="P7" s="16" t="s">
        <v>18</v>
      </c>
      <c r="Q7" s="10">
        <v>42605</v>
      </c>
      <c r="R7" s="16">
        <v>3</v>
      </c>
      <c r="S7" s="346" t="s">
        <v>50</v>
      </c>
      <c r="T7" s="4" t="s">
        <v>52</v>
      </c>
      <c r="V7" s="243"/>
    </row>
    <row r="8" spans="1:22" ht="177.75" customHeight="1">
      <c r="A8" s="16">
        <v>3</v>
      </c>
      <c r="B8" s="37">
        <v>3</v>
      </c>
      <c r="C8" s="24" t="s">
        <v>64</v>
      </c>
      <c r="D8" s="37">
        <v>15512</v>
      </c>
      <c r="E8" s="127" t="s">
        <v>225</v>
      </c>
      <c r="F8" s="369">
        <v>42594</v>
      </c>
      <c r="G8" s="378">
        <v>12155121038000</v>
      </c>
      <c r="H8" s="35">
        <v>7</v>
      </c>
      <c r="I8" s="36">
        <v>3</v>
      </c>
      <c r="J8" s="24" t="s">
        <v>43</v>
      </c>
      <c r="K8" s="37" t="s">
        <v>18</v>
      </c>
      <c r="L8" s="38" t="s">
        <v>76</v>
      </c>
      <c r="M8" s="24" t="s">
        <v>186</v>
      </c>
      <c r="N8" s="24" t="s">
        <v>41</v>
      </c>
      <c r="O8" s="10">
        <v>43230</v>
      </c>
      <c r="P8" s="37" t="s">
        <v>18</v>
      </c>
      <c r="Q8" s="51">
        <v>43271</v>
      </c>
      <c r="R8" s="37">
        <v>3</v>
      </c>
      <c r="S8" s="346" t="s">
        <v>50</v>
      </c>
      <c r="T8" s="370" t="s">
        <v>52</v>
      </c>
    </row>
    <row r="9" spans="1:22" ht="273" customHeight="1">
      <c r="A9" s="16">
        <v>4</v>
      </c>
      <c r="B9" s="299">
        <v>4</v>
      </c>
      <c r="C9" s="300" t="s">
        <v>502</v>
      </c>
      <c r="D9" s="299">
        <v>15175</v>
      </c>
      <c r="E9" s="301" t="s">
        <v>24</v>
      </c>
      <c r="F9" s="372">
        <v>42625</v>
      </c>
      <c r="G9" s="379">
        <v>27151758887001</v>
      </c>
      <c r="H9" s="367" t="s">
        <v>331</v>
      </c>
      <c r="I9" s="303" t="s">
        <v>414</v>
      </c>
      <c r="J9" s="300" t="s">
        <v>49</v>
      </c>
      <c r="K9" s="299" t="s">
        <v>18</v>
      </c>
      <c r="L9" s="29" t="s">
        <v>77</v>
      </c>
      <c r="M9" s="300" t="s">
        <v>36</v>
      </c>
      <c r="N9" s="380" t="s">
        <v>41</v>
      </c>
      <c r="O9" s="302">
        <v>43117</v>
      </c>
      <c r="P9" s="299" t="s">
        <v>18</v>
      </c>
      <c r="Q9" s="302">
        <v>43160</v>
      </c>
      <c r="R9" s="304" t="s">
        <v>414</v>
      </c>
      <c r="S9" s="347" t="s">
        <v>50</v>
      </c>
      <c r="T9" s="371" t="s">
        <v>413</v>
      </c>
    </row>
    <row r="10" spans="1:22" ht="186" customHeight="1">
      <c r="A10" s="16">
        <v>5</v>
      </c>
      <c r="B10" s="16">
        <v>5</v>
      </c>
      <c r="C10" s="214" t="s">
        <v>44</v>
      </c>
      <c r="D10" s="16">
        <v>15514</v>
      </c>
      <c r="E10" s="49" t="s">
        <v>248</v>
      </c>
      <c r="F10" s="368">
        <v>42719</v>
      </c>
      <c r="G10" s="381" t="s">
        <v>216</v>
      </c>
      <c r="H10" s="12">
        <v>5</v>
      </c>
      <c r="I10" s="26">
        <v>4.62</v>
      </c>
      <c r="J10" s="214" t="s">
        <v>45</v>
      </c>
      <c r="K10" s="16" t="s">
        <v>18</v>
      </c>
      <c r="L10" s="29" t="s">
        <v>78</v>
      </c>
      <c r="M10" s="214" t="s">
        <v>46</v>
      </c>
      <c r="N10" s="24" t="s">
        <v>41</v>
      </c>
      <c r="O10" s="10">
        <v>43118</v>
      </c>
      <c r="P10" s="16" t="s">
        <v>18</v>
      </c>
      <c r="Q10" s="10">
        <v>43143</v>
      </c>
      <c r="R10" s="16">
        <v>4.62</v>
      </c>
      <c r="S10" s="346" t="s">
        <v>50</v>
      </c>
      <c r="T10" s="4" t="s">
        <v>52</v>
      </c>
    </row>
    <row r="11" spans="1:22" ht="245.25" customHeight="1">
      <c r="A11" s="16">
        <v>6</v>
      </c>
      <c r="B11" s="16">
        <v>6</v>
      </c>
      <c r="C11" s="214" t="s">
        <v>503</v>
      </c>
      <c r="D11" s="16">
        <v>15132</v>
      </c>
      <c r="E11" s="49" t="s">
        <v>20</v>
      </c>
      <c r="F11" s="368">
        <v>42741</v>
      </c>
      <c r="G11" s="382">
        <v>13151322030405</v>
      </c>
      <c r="H11" s="12">
        <v>5</v>
      </c>
      <c r="I11" s="26">
        <v>10</v>
      </c>
      <c r="J11" s="214" t="s">
        <v>42</v>
      </c>
      <c r="K11" s="16" t="s">
        <v>18</v>
      </c>
      <c r="L11" s="29" t="s">
        <v>79</v>
      </c>
      <c r="M11" s="214" t="s">
        <v>34</v>
      </c>
      <c r="N11" s="24" t="s">
        <v>41</v>
      </c>
      <c r="O11" s="10">
        <v>43086</v>
      </c>
      <c r="P11" s="16" t="s">
        <v>18</v>
      </c>
      <c r="Q11" s="10">
        <v>43090</v>
      </c>
      <c r="R11" s="16">
        <v>10</v>
      </c>
      <c r="S11" s="346" t="s">
        <v>50</v>
      </c>
      <c r="T11" s="4" t="s">
        <v>52</v>
      </c>
    </row>
    <row r="12" spans="1:22" ht="162">
      <c r="A12" s="16">
        <v>7</v>
      </c>
      <c r="B12" s="16">
        <v>7</v>
      </c>
      <c r="C12" s="214" t="s">
        <v>501</v>
      </c>
      <c r="D12" s="16">
        <v>15175</v>
      </c>
      <c r="E12" s="49" t="s">
        <v>20</v>
      </c>
      <c r="F12" s="368">
        <v>42761</v>
      </c>
      <c r="G12" s="382">
        <v>17151753136101</v>
      </c>
      <c r="H12" s="12">
        <v>5</v>
      </c>
      <c r="I12" s="26">
        <v>10</v>
      </c>
      <c r="J12" s="214" t="s">
        <v>48</v>
      </c>
      <c r="K12" s="16" t="s">
        <v>18</v>
      </c>
      <c r="L12" s="29" t="s">
        <v>80</v>
      </c>
      <c r="M12" s="214" t="s">
        <v>190</v>
      </c>
      <c r="N12" s="24" t="s">
        <v>41</v>
      </c>
      <c r="O12" s="10">
        <v>43088</v>
      </c>
      <c r="P12" s="16" t="s">
        <v>18</v>
      </c>
      <c r="Q12" s="10">
        <v>43089</v>
      </c>
      <c r="R12" s="16">
        <v>10</v>
      </c>
      <c r="S12" s="346" t="s">
        <v>50</v>
      </c>
      <c r="T12" s="4" t="s">
        <v>52</v>
      </c>
    </row>
    <row r="13" spans="1:22" ht="162">
      <c r="A13" s="16">
        <v>8</v>
      </c>
      <c r="B13" s="16">
        <v>8</v>
      </c>
      <c r="C13" s="214" t="s">
        <v>28</v>
      </c>
      <c r="D13" s="16">
        <v>15913</v>
      </c>
      <c r="E13" s="49" t="s">
        <v>27</v>
      </c>
      <c r="F13" s="368">
        <v>42774</v>
      </c>
      <c r="G13" s="382">
        <v>27159132372500</v>
      </c>
      <c r="H13" s="12">
        <v>503</v>
      </c>
      <c r="I13" s="26">
        <v>110</v>
      </c>
      <c r="J13" s="214" t="s">
        <v>39</v>
      </c>
      <c r="K13" s="16" t="s">
        <v>18</v>
      </c>
      <c r="L13" s="29" t="s">
        <v>81</v>
      </c>
      <c r="M13" s="214" t="s">
        <v>38</v>
      </c>
      <c r="N13" s="24" t="s">
        <v>41</v>
      </c>
      <c r="O13" s="10">
        <v>43116</v>
      </c>
      <c r="P13" s="16" t="s">
        <v>18</v>
      </c>
      <c r="Q13" s="10">
        <v>43134</v>
      </c>
      <c r="R13" s="16">
        <v>110</v>
      </c>
      <c r="S13" s="346" t="s">
        <v>50</v>
      </c>
      <c r="T13" s="4" t="s">
        <v>52</v>
      </c>
    </row>
    <row r="14" spans="1:22" ht="283.5">
      <c r="A14" s="16">
        <v>9</v>
      </c>
      <c r="B14" s="16">
        <v>9</v>
      </c>
      <c r="C14" s="214" t="s">
        <v>22</v>
      </c>
      <c r="D14" s="16">
        <v>15921</v>
      </c>
      <c r="E14" s="49" t="s">
        <v>20</v>
      </c>
      <c r="F14" s="368">
        <v>42797</v>
      </c>
      <c r="G14" s="377">
        <v>28159210647407</v>
      </c>
      <c r="H14" s="13">
        <v>6</v>
      </c>
      <c r="I14" s="25">
        <v>5</v>
      </c>
      <c r="J14" s="214" t="s">
        <v>40</v>
      </c>
      <c r="K14" s="16" t="s">
        <v>18</v>
      </c>
      <c r="L14" s="29" t="s">
        <v>86</v>
      </c>
      <c r="M14" s="214" t="s">
        <v>289</v>
      </c>
      <c r="N14" s="24" t="s">
        <v>41</v>
      </c>
      <c r="O14" s="10">
        <v>43090</v>
      </c>
      <c r="P14" s="16" t="s">
        <v>18</v>
      </c>
      <c r="Q14" s="10">
        <v>43144</v>
      </c>
      <c r="R14" s="16">
        <v>5</v>
      </c>
      <c r="S14" s="346" t="s">
        <v>50</v>
      </c>
      <c r="T14" s="4" t="s">
        <v>52</v>
      </c>
    </row>
    <row r="15" spans="1:22" ht="189">
      <c r="A15" s="16">
        <v>10</v>
      </c>
      <c r="B15" s="16">
        <v>10</v>
      </c>
      <c r="C15" s="214" t="s">
        <v>21</v>
      </c>
      <c r="D15" s="16">
        <v>15172</v>
      </c>
      <c r="E15" s="49" t="s">
        <v>20</v>
      </c>
      <c r="F15" s="368">
        <v>42797</v>
      </c>
      <c r="G15" s="382">
        <v>18151723474200</v>
      </c>
      <c r="H15" s="12">
        <v>12</v>
      </c>
      <c r="I15" s="26">
        <v>32</v>
      </c>
      <c r="J15" s="214" t="s">
        <v>40</v>
      </c>
      <c r="K15" s="16" t="s">
        <v>18</v>
      </c>
      <c r="L15" s="29" t="s">
        <v>83</v>
      </c>
      <c r="M15" s="214" t="s">
        <v>187</v>
      </c>
      <c r="N15" s="24" t="s">
        <v>41</v>
      </c>
      <c r="O15" s="10">
        <v>43088</v>
      </c>
      <c r="P15" s="16" t="s">
        <v>18</v>
      </c>
      <c r="Q15" s="10">
        <v>43096</v>
      </c>
      <c r="R15" s="16">
        <v>32</v>
      </c>
      <c r="S15" s="346" t="s">
        <v>50</v>
      </c>
      <c r="T15" s="4" t="s">
        <v>52</v>
      </c>
    </row>
    <row r="16" spans="1:22" ht="149.25">
      <c r="A16" s="16">
        <v>11</v>
      </c>
      <c r="B16" s="16">
        <v>11</v>
      </c>
      <c r="C16" s="214" t="s">
        <v>25</v>
      </c>
      <c r="D16" s="16">
        <v>15113</v>
      </c>
      <c r="E16" s="49" t="s">
        <v>24</v>
      </c>
      <c r="F16" s="368">
        <v>42797</v>
      </c>
      <c r="G16" s="382">
        <v>27151130721400</v>
      </c>
      <c r="H16" s="12">
        <v>200</v>
      </c>
      <c r="I16" s="26">
        <v>64</v>
      </c>
      <c r="J16" s="214" t="s">
        <v>40</v>
      </c>
      <c r="K16" s="16" t="s">
        <v>18</v>
      </c>
      <c r="L16" s="29" t="s">
        <v>82</v>
      </c>
      <c r="M16" s="214" t="s">
        <v>33</v>
      </c>
      <c r="N16" s="24" t="s">
        <v>58</v>
      </c>
      <c r="O16" s="10">
        <v>43129</v>
      </c>
      <c r="P16" s="16" t="s">
        <v>18</v>
      </c>
      <c r="Q16" s="10">
        <v>43134</v>
      </c>
      <c r="R16" s="16">
        <v>64</v>
      </c>
      <c r="S16" s="346" t="s">
        <v>50</v>
      </c>
      <c r="T16" s="4" t="s">
        <v>52</v>
      </c>
    </row>
    <row r="17" spans="1:24" ht="189">
      <c r="A17" s="16">
        <v>12</v>
      </c>
      <c r="B17" s="16">
        <v>12</v>
      </c>
      <c r="C17" s="214" t="s">
        <v>88</v>
      </c>
      <c r="D17" s="16">
        <v>15921</v>
      </c>
      <c r="E17" s="49" t="s">
        <v>27</v>
      </c>
      <c r="F17" s="368">
        <v>42797</v>
      </c>
      <c r="G17" s="382">
        <v>30159212533901</v>
      </c>
      <c r="H17" s="12">
        <v>4999</v>
      </c>
      <c r="I17" s="26">
        <v>320</v>
      </c>
      <c r="J17" s="214" t="s">
        <v>40</v>
      </c>
      <c r="K17" s="16" t="s">
        <v>18</v>
      </c>
      <c r="L17" s="29" t="s">
        <v>85</v>
      </c>
      <c r="M17" s="214" t="s">
        <v>188</v>
      </c>
      <c r="N17" s="24" t="s">
        <v>58</v>
      </c>
      <c r="O17" s="10">
        <v>43131</v>
      </c>
      <c r="P17" s="16" t="s">
        <v>18</v>
      </c>
      <c r="Q17" s="10">
        <v>43134</v>
      </c>
      <c r="R17" s="16">
        <v>320</v>
      </c>
      <c r="S17" s="346" t="s">
        <v>50</v>
      </c>
      <c r="T17" s="4" t="s">
        <v>52</v>
      </c>
    </row>
    <row r="18" spans="1:24" ht="189">
      <c r="A18" s="16">
        <v>13</v>
      </c>
      <c r="B18" s="16">
        <v>13</v>
      </c>
      <c r="C18" s="214" t="s">
        <v>123</v>
      </c>
      <c r="D18" s="16">
        <v>15821</v>
      </c>
      <c r="E18" s="49" t="s">
        <v>104</v>
      </c>
      <c r="F18" s="368">
        <v>43095</v>
      </c>
      <c r="G18" s="383">
        <v>27158210966702</v>
      </c>
      <c r="H18" s="16">
        <v>482</v>
      </c>
      <c r="I18" s="118">
        <v>304</v>
      </c>
      <c r="J18" s="214" t="s">
        <v>124</v>
      </c>
      <c r="K18" s="16" t="s">
        <v>18</v>
      </c>
      <c r="L18" s="29" t="s">
        <v>129</v>
      </c>
      <c r="M18" s="214" t="s">
        <v>125</v>
      </c>
      <c r="N18" s="24" t="s">
        <v>41</v>
      </c>
      <c r="O18" s="10">
        <v>43407</v>
      </c>
      <c r="P18" s="16" t="s">
        <v>18</v>
      </c>
      <c r="Q18" s="136">
        <v>43468</v>
      </c>
      <c r="R18" s="16">
        <v>304</v>
      </c>
      <c r="S18" s="346" t="s">
        <v>50</v>
      </c>
      <c r="T18" s="4" t="s">
        <v>52</v>
      </c>
    </row>
    <row r="19" spans="1:24" ht="189">
      <c r="A19" s="16">
        <v>14</v>
      </c>
      <c r="B19" s="16">
        <v>14</v>
      </c>
      <c r="C19" s="214" t="s">
        <v>32</v>
      </c>
      <c r="D19" s="16">
        <v>15175</v>
      </c>
      <c r="E19" s="49" t="s">
        <v>31</v>
      </c>
      <c r="F19" s="368">
        <v>42887</v>
      </c>
      <c r="G19" s="382">
        <v>17151753132415</v>
      </c>
      <c r="H19" s="12">
        <v>5</v>
      </c>
      <c r="I19" s="26">
        <v>10</v>
      </c>
      <c r="J19" s="214" t="s">
        <v>127</v>
      </c>
      <c r="K19" s="16" t="s">
        <v>18</v>
      </c>
      <c r="L19" s="29" t="s">
        <v>84</v>
      </c>
      <c r="M19" s="214" t="s">
        <v>35</v>
      </c>
      <c r="N19" s="24" t="s">
        <v>41</v>
      </c>
      <c r="O19" s="10">
        <v>43088</v>
      </c>
      <c r="P19" s="16" t="s">
        <v>51</v>
      </c>
      <c r="Q19" s="10">
        <v>43089</v>
      </c>
      <c r="R19" s="16">
        <v>10</v>
      </c>
      <c r="S19" s="346" t="s">
        <v>50</v>
      </c>
      <c r="T19" s="4" t="s">
        <v>52</v>
      </c>
    </row>
    <row r="20" spans="1:24" ht="162">
      <c r="A20" s="16">
        <v>15</v>
      </c>
      <c r="B20" s="16">
        <v>15</v>
      </c>
      <c r="C20" s="214" t="s">
        <v>65</v>
      </c>
      <c r="D20" s="16">
        <v>15117</v>
      </c>
      <c r="E20" s="49" t="s">
        <v>61</v>
      </c>
      <c r="F20" s="368">
        <v>43150</v>
      </c>
      <c r="G20" s="382">
        <v>27151170144100</v>
      </c>
      <c r="H20" s="12">
        <v>145</v>
      </c>
      <c r="I20" s="26">
        <v>88</v>
      </c>
      <c r="J20" s="214" t="s">
        <v>40</v>
      </c>
      <c r="K20" s="16" t="s">
        <v>18</v>
      </c>
      <c r="L20" s="29" t="s">
        <v>95</v>
      </c>
      <c r="M20" s="214" t="s">
        <v>62</v>
      </c>
      <c r="N20" s="24" t="s">
        <v>41</v>
      </c>
      <c r="O20" s="10">
        <v>43235</v>
      </c>
      <c r="P20" s="16" t="s">
        <v>18</v>
      </c>
      <c r="Q20" s="10">
        <v>43252</v>
      </c>
      <c r="R20" s="16">
        <v>88</v>
      </c>
      <c r="S20" s="346" t="s">
        <v>50</v>
      </c>
      <c r="T20" s="4" t="s">
        <v>52</v>
      </c>
    </row>
    <row r="21" spans="1:24" ht="168">
      <c r="A21" s="16">
        <v>16</v>
      </c>
      <c r="B21" s="16">
        <v>16</v>
      </c>
      <c r="C21" s="214" t="s">
        <v>67</v>
      </c>
      <c r="D21" s="16">
        <v>15138</v>
      </c>
      <c r="E21" s="49" t="s">
        <v>104</v>
      </c>
      <c r="F21" s="368">
        <v>43168</v>
      </c>
      <c r="G21" s="382">
        <v>27151380994405</v>
      </c>
      <c r="H21" s="12">
        <v>60</v>
      </c>
      <c r="I21" s="26">
        <v>23.76</v>
      </c>
      <c r="J21" s="214" t="s">
        <v>69</v>
      </c>
      <c r="K21" s="16" t="s">
        <v>18</v>
      </c>
      <c r="L21" s="29" t="s">
        <v>287</v>
      </c>
      <c r="M21" s="214" t="s">
        <v>70</v>
      </c>
      <c r="N21" s="24" t="s">
        <v>41</v>
      </c>
      <c r="O21" s="10">
        <v>43391</v>
      </c>
      <c r="P21" s="16" t="s">
        <v>18</v>
      </c>
      <c r="Q21" s="10">
        <v>43468</v>
      </c>
      <c r="R21" s="16">
        <v>23.76</v>
      </c>
      <c r="S21" s="346" t="s">
        <v>50</v>
      </c>
      <c r="T21" s="39" t="s">
        <v>52</v>
      </c>
    </row>
    <row r="22" spans="1:24" ht="168">
      <c r="A22" s="16">
        <v>17</v>
      </c>
      <c r="B22" s="16">
        <v>17</v>
      </c>
      <c r="C22" s="214" t="s">
        <v>68</v>
      </c>
      <c r="D22" s="16">
        <v>15441</v>
      </c>
      <c r="E22" s="49" t="s">
        <v>61</v>
      </c>
      <c r="F22" s="368">
        <v>43171</v>
      </c>
      <c r="G22" s="382">
        <v>17154410396400</v>
      </c>
      <c r="H22" s="12">
        <v>5</v>
      </c>
      <c r="I22" s="26">
        <v>5</v>
      </c>
      <c r="J22" s="214" t="s">
        <v>40</v>
      </c>
      <c r="K22" s="16" t="s">
        <v>18</v>
      </c>
      <c r="L22" s="29" t="s">
        <v>96</v>
      </c>
      <c r="M22" s="214" t="s">
        <v>189</v>
      </c>
      <c r="N22" s="24" t="s">
        <v>41</v>
      </c>
      <c r="O22" s="10">
        <v>43235</v>
      </c>
      <c r="P22" s="16" t="s">
        <v>18</v>
      </c>
      <c r="Q22" s="10">
        <v>43267</v>
      </c>
      <c r="R22" s="37">
        <v>5</v>
      </c>
      <c r="S22" s="346" t="s">
        <v>50</v>
      </c>
      <c r="T22" s="370" t="s">
        <v>52</v>
      </c>
    </row>
    <row r="23" spans="1:24" ht="168">
      <c r="A23" s="16">
        <v>18</v>
      </c>
      <c r="B23" s="16">
        <v>18</v>
      </c>
      <c r="C23" s="214" t="s">
        <v>71</v>
      </c>
      <c r="D23" s="16">
        <v>15171</v>
      </c>
      <c r="E23" s="49" t="s">
        <v>72</v>
      </c>
      <c r="F23" s="368">
        <v>43193</v>
      </c>
      <c r="G23" s="382">
        <v>13151717096201</v>
      </c>
      <c r="H23" s="12">
        <v>6</v>
      </c>
      <c r="I23" s="26">
        <v>5.2</v>
      </c>
      <c r="J23" s="214" t="s">
        <v>40</v>
      </c>
      <c r="K23" s="16" t="s">
        <v>18</v>
      </c>
      <c r="L23" s="29" t="s">
        <v>115</v>
      </c>
      <c r="M23" s="214" t="s">
        <v>73</v>
      </c>
      <c r="N23" s="24" t="s">
        <v>58</v>
      </c>
      <c r="O23" s="10">
        <v>43341</v>
      </c>
      <c r="P23" s="16" t="s">
        <v>18</v>
      </c>
      <c r="Q23" s="10">
        <v>43367</v>
      </c>
      <c r="R23" s="16">
        <v>5.2</v>
      </c>
      <c r="S23" s="346" t="s">
        <v>50</v>
      </c>
      <c r="T23" s="4" t="s">
        <v>52</v>
      </c>
      <c r="V23" s="55"/>
      <c r="W23" s="53"/>
      <c r="X23" s="53"/>
    </row>
    <row r="24" spans="1:24" ht="189">
      <c r="A24" s="16">
        <v>19</v>
      </c>
      <c r="B24" s="16">
        <v>19</v>
      </c>
      <c r="C24" s="214" t="s">
        <v>121</v>
      </c>
      <c r="D24" s="16">
        <v>15645</v>
      </c>
      <c r="E24" s="49" t="s">
        <v>72</v>
      </c>
      <c r="F24" s="368">
        <v>43203</v>
      </c>
      <c r="G24" s="381" t="s">
        <v>215</v>
      </c>
      <c r="H24" s="12">
        <v>12</v>
      </c>
      <c r="I24" s="26">
        <v>12</v>
      </c>
      <c r="J24" s="214" t="s">
        <v>118</v>
      </c>
      <c r="K24" s="16" t="s">
        <v>18</v>
      </c>
      <c r="L24" s="29" t="s">
        <v>128</v>
      </c>
      <c r="M24" s="214" t="s">
        <v>119</v>
      </c>
      <c r="N24" s="24" t="s">
        <v>58</v>
      </c>
      <c r="O24" s="10">
        <v>43357</v>
      </c>
      <c r="P24" s="16" t="s">
        <v>18</v>
      </c>
      <c r="Q24" s="10">
        <v>43388</v>
      </c>
      <c r="R24" s="16">
        <v>12</v>
      </c>
      <c r="S24" s="346" t="s">
        <v>50</v>
      </c>
      <c r="T24" s="4" t="s">
        <v>52</v>
      </c>
    </row>
    <row r="25" spans="1:24" ht="168">
      <c r="A25" s="16">
        <v>20</v>
      </c>
      <c r="B25" s="16">
        <v>20</v>
      </c>
      <c r="C25" s="214" t="s">
        <v>504</v>
      </c>
      <c r="D25" s="16">
        <v>15175</v>
      </c>
      <c r="E25" s="49" t="s">
        <v>31</v>
      </c>
      <c r="F25" s="368">
        <v>43291</v>
      </c>
      <c r="G25" s="381">
        <v>15151758880903</v>
      </c>
      <c r="H25" s="12">
        <v>5</v>
      </c>
      <c r="I25" s="26">
        <v>3.06</v>
      </c>
      <c r="J25" s="214" t="s">
        <v>40</v>
      </c>
      <c r="K25" s="16" t="s">
        <v>18</v>
      </c>
      <c r="L25" s="29" t="s">
        <v>134</v>
      </c>
      <c r="M25" s="214" t="s">
        <v>184</v>
      </c>
      <c r="N25" s="24" t="s">
        <v>41</v>
      </c>
      <c r="O25" s="10">
        <v>43595</v>
      </c>
      <c r="P25" s="16" t="s">
        <v>52</v>
      </c>
      <c r="Q25" s="10" t="s">
        <v>52</v>
      </c>
      <c r="R25" s="225">
        <v>3.06</v>
      </c>
      <c r="S25" s="346" t="s">
        <v>509</v>
      </c>
      <c r="T25" s="234" t="s">
        <v>510</v>
      </c>
    </row>
    <row r="26" spans="1:24" ht="162">
      <c r="A26" s="16">
        <v>21</v>
      </c>
      <c r="B26" s="16">
        <v>21</v>
      </c>
      <c r="C26" s="214" t="s">
        <v>182</v>
      </c>
      <c r="D26" s="16">
        <v>15821</v>
      </c>
      <c r="E26" s="49" t="s">
        <v>61</v>
      </c>
      <c r="F26" s="368">
        <v>43130</v>
      </c>
      <c r="G26" s="381">
        <v>27158210754604</v>
      </c>
      <c r="H26" s="12">
        <v>160</v>
      </c>
      <c r="I26" s="26">
        <v>30</v>
      </c>
      <c r="J26" s="24" t="s">
        <v>43</v>
      </c>
      <c r="K26" s="16" t="s">
        <v>18</v>
      </c>
      <c r="L26" s="29" t="s">
        <v>150</v>
      </c>
      <c r="M26" s="214" t="s">
        <v>130</v>
      </c>
      <c r="N26" s="24" t="s">
        <v>58</v>
      </c>
      <c r="O26" s="10">
        <v>43502</v>
      </c>
      <c r="P26" s="16" t="s">
        <v>18</v>
      </c>
      <c r="Q26" s="10">
        <v>43528</v>
      </c>
      <c r="R26" s="16">
        <v>30</v>
      </c>
      <c r="S26" s="346" t="s">
        <v>50</v>
      </c>
      <c r="T26" s="4" t="s">
        <v>52</v>
      </c>
    </row>
    <row r="27" spans="1:24" ht="162">
      <c r="A27" s="16">
        <v>22</v>
      </c>
      <c r="B27" s="16">
        <v>22</v>
      </c>
      <c r="C27" s="214" t="s">
        <v>131</v>
      </c>
      <c r="D27" s="16">
        <v>15127</v>
      </c>
      <c r="E27" s="49" t="s">
        <v>72</v>
      </c>
      <c r="F27" s="368">
        <v>42930</v>
      </c>
      <c r="G27" s="382">
        <v>17151271746812</v>
      </c>
      <c r="H27" s="12">
        <v>3</v>
      </c>
      <c r="I27" s="26">
        <v>3.97</v>
      </c>
      <c r="J27" s="24" t="s">
        <v>132</v>
      </c>
      <c r="K27" s="16" t="s">
        <v>18</v>
      </c>
      <c r="L27" s="29" t="s">
        <v>213</v>
      </c>
      <c r="M27" s="214" t="s">
        <v>133</v>
      </c>
      <c r="N27" s="24" t="s">
        <v>58</v>
      </c>
      <c r="O27" s="10">
        <v>43493</v>
      </c>
      <c r="P27" s="16" t="s">
        <v>18</v>
      </c>
      <c r="Q27" s="10">
        <v>43582</v>
      </c>
      <c r="R27" s="16">
        <v>3.97</v>
      </c>
      <c r="S27" s="346" t="s">
        <v>50</v>
      </c>
      <c r="T27" s="4" t="s">
        <v>52</v>
      </c>
    </row>
    <row r="28" spans="1:24" ht="162">
      <c r="A28" s="16">
        <v>23</v>
      </c>
      <c r="B28" s="16">
        <v>23</v>
      </c>
      <c r="C28" s="214" t="s">
        <v>527</v>
      </c>
      <c r="D28" s="16">
        <v>15915</v>
      </c>
      <c r="E28" s="49" t="s">
        <v>247</v>
      </c>
      <c r="F28" s="368">
        <v>43343</v>
      </c>
      <c r="G28" s="382" t="s">
        <v>260</v>
      </c>
      <c r="H28" s="12">
        <v>5</v>
      </c>
      <c r="I28" s="26">
        <v>5.12</v>
      </c>
      <c r="J28" s="24" t="s">
        <v>40</v>
      </c>
      <c r="K28" s="16" t="s">
        <v>18</v>
      </c>
      <c r="L28" s="29" t="s">
        <v>153</v>
      </c>
      <c r="M28" s="214" t="s">
        <v>135</v>
      </c>
      <c r="N28" s="24" t="s">
        <v>41</v>
      </c>
      <c r="O28" s="10">
        <v>43405</v>
      </c>
      <c r="P28" s="16" t="s">
        <v>18</v>
      </c>
      <c r="Q28" s="10">
        <v>43437</v>
      </c>
      <c r="R28" s="16">
        <v>5.12</v>
      </c>
      <c r="S28" s="346" t="s">
        <v>50</v>
      </c>
      <c r="T28" s="4" t="s">
        <v>52</v>
      </c>
    </row>
    <row r="29" spans="1:24" ht="186.75" customHeight="1">
      <c r="A29" s="16">
        <v>24</v>
      </c>
      <c r="B29" s="16">
        <v>24</v>
      </c>
      <c r="C29" s="214" t="s">
        <v>149</v>
      </c>
      <c r="D29" s="16">
        <v>15333</v>
      </c>
      <c r="E29" s="49" t="s">
        <v>24</v>
      </c>
      <c r="F29" s="368">
        <v>43328</v>
      </c>
      <c r="G29" s="381">
        <v>27153332500302</v>
      </c>
      <c r="H29" s="12">
        <v>200</v>
      </c>
      <c r="I29" s="26">
        <v>192</v>
      </c>
      <c r="J29" s="24" t="s">
        <v>40</v>
      </c>
      <c r="K29" s="16" t="s">
        <v>18</v>
      </c>
      <c r="L29" s="29" t="s">
        <v>152</v>
      </c>
      <c r="M29" s="214" t="s">
        <v>185</v>
      </c>
      <c r="N29" s="24" t="s">
        <v>41</v>
      </c>
      <c r="O29" s="10">
        <v>43381</v>
      </c>
      <c r="P29" s="16" t="s">
        <v>18</v>
      </c>
      <c r="Q29" s="10">
        <v>43410</v>
      </c>
      <c r="R29" s="16">
        <v>192</v>
      </c>
      <c r="S29" s="346" t="s">
        <v>50</v>
      </c>
      <c r="T29" s="373"/>
      <c r="V29" s="2">
        <f>270*48</f>
        <v>12960</v>
      </c>
    </row>
    <row r="30" spans="1:24" ht="162">
      <c r="A30" s="16">
        <v>25</v>
      </c>
      <c r="B30" s="16">
        <v>25</v>
      </c>
      <c r="C30" s="214" t="s">
        <v>154</v>
      </c>
      <c r="D30" s="16">
        <v>15452</v>
      </c>
      <c r="E30" s="49" t="s">
        <v>20</v>
      </c>
      <c r="F30" s="368">
        <v>43371</v>
      </c>
      <c r="G30" s="381">
        <v>28154520120216</v>
      </c>
      <c r="H30" s="12">
        <v>13</v>
      </c>
      <c r="I30" s="26">
        <v>19.440000000000001</v>
      </c>
      <c r="J30" s="24" t="s">
        <v>40</v>
      </c>
      <c r="K30" s="16" t="s">
        <v>18</v>
      </c>
      <c r="L30" s="29" t="s">
        <v>191</v>
      </c>
      <c r="M30" s="214" t="s">
        <v>155</v>
      </c>
      <c r="N30" s="24" t="s">
        <v>41</v>
      </c>
      <c r="O30" s="10">
        <v>43517</v>
      </c>
      <c r="P30" s="16" t="s">
        <v>18</v>
      </c>
      <c r="Q30" s="10">
        <v>43537</v>
      </c>
      <c r="R30" s="16">
        <v>19.440000000000001</v>
      </c>
      <c r="S30" s="346" t="s">
        <v>50</v>
      </c>
      <c r="T30" s="4" t="s">
        <v>52</v>
      </c>
      <c r="V30" s="2">
        <f>270*34</f>
        <v>9180</v>
      </c>
    </row>
    <row r="31" spans="1:24" ht="209.25" customHeight="1">
      <c r="A31" s="16">
        <v>26</v>
      </c>
      <c r="B31" s="37">
        <v>26</v>
      </c>
      <c r="C31" s="24" t="s">
        <v>201</v>
      </c>
      <c r="D31" s="37">
        <v>15175</v>
      </c>
      <c r="E31" s="187" t="s">
        <v>20</v>
      </c>
      <c r="F31" s="369">
        <v>43380</v>
      </c>
      <c r="G31" s="384" t="s">
        <v>202</v>
      </c>
      <c r="H31" s="189">
        <v>5</v>
      </c>
      <c r="I31" s="36">
        <v>7.15</v>
      </c>
      <c r="J31" s="24" t="s">
        <v>207</v>
      </c>
      <c r="K31" s="37" t="s">
        <v>18</v>
      </c>
      <c r="L31" s="29" t="s">
        <v>360</v>
      </c>
      <c r="M31" s="24" t="s">
        <v>35</v>
      </c>
      <c r="N31" s="24" t="s">
        <v>58</v>
      </c>
      <c r="O31" s="190">
        <v>43559</v>
      </c>
      <c r="P31" s="37" t="s">
        <v>116</v>
      </c>
      <c r="Q31" s="190" t="s">
        <v>52</v>
      </c>
      <c r="R31" s="37">
        <v>7.15</v>
      </c>
      <c r="S31" s="346" t="s">
        <v>390</v>
      </c>
      <c r="T31" s="234" t="s">
        <v>463</v>
      </c>
    </row>
    <row r="32" spans="1:24" ht="236.25">
      <c r="A32" s="16">
        <v>27</v>
      </c>
      <c r="B32" s="16">
        <v>27</v>
      </c>
      <c r="C32" s="214" t="s">
        <v>208</v>
      </c>
      <c r="D32" s="16">
        <v>15416</v>
      </c>
      <c r="E32" s="49" t="s">
        <v>196</v>
      </c>
      <c r="F32" s="368">
        <v>43383</v>
      </c>
      <c r="G32" s="381" t="s">
        <v>203</v>
      </c>
      <c r="H32" s="12">
        <v>4.5</v>
      </c>
      <c r="I32" s="26">
        <v>5.2</v>
      </c>
      <c r="J32" s="24" t="s">
        <v>40</v>
      </c>
      <c r="K32" s="16" t="s">
        <v>18</v>
      </c>
      <c r="L32" s="29" t="s">
        <v>234</v>
      </c>
      <c r="M32" s="214" t="s">
        <v>206</v>
      </c>
      <c r="N32" s="24" t="s">
        <v>41</v>
      </c>
      <c r="O32" s="10">
        <v>43530</v>
      </c>
      <c r="P32" s="16" t="s">
        <v>116</v>
      </c>
      <c r="Q32" s="10" t="s">
        <v>52</v>
      </c>
      <c r="R32" s="16">
        <v>5.2</v>
      </c>
      <c r="S32" s="346" t="s">
        <v>342</v>
      </c>
      <c r="T32" s="364" t="s">
        <v>436</v>
      </c>
    </row>
    <row r="33" spans="1:22" ht="162">
      <c r="A33" s="16">
        <v>28</v>
      </c>
      <c r="B33" s="16">
        <v>28</v>
      </c>
      <c r="C33" s="214" t="s">
        <v>284</v>
      </c>
      <c r="D33" s="16">
        <v>15443</v>
      </c>
      <c r="E33" s="49" t="s">
        <v>20</v>
      </c>
      <c r="F33" s="368">
        <v>43358</v>
      </c>
      <c r="G33" s="382" t="s">
        <v>380</v>
      </c>
      <c r="H33" s="12">
        <v>6</v>
      </c>
      <c r="I33" s="26">
        <v>10.24</v>
      </c>
      <c r="J33" s="24" t="s">
        <v>118</v>
      </c>
      <c r="K33" s="16" t="s">
        <v>18</v>
      </c>
      <c r="L33" s="29" t="s">
        <v>211</v>
      </c>
      <c r="M33" s="214" t="s">
        <v>183</v>
      </c>
      <c r="N33" s="24" t="s">
        <v>41</v>
      </c>
      <c r="O33" s="10">
        <v>43521</v>
      </c>
      <c r="P33" s="16" t="s">
        <v>18</v>
      </c>
      <c r="Q33" s="10">
        <v>43567</v>
      </c>
      <c r="R33" s="16">
        <v>10.24</v>
      </c>
      <c r="S33" s="346" t="s">
        <v>440</v>
      </c>
      <c r="T33" s="39" t="s">
        <v>52</v>
      </c>
    </row>
    <row r="34" spans="1:22" ht="223.5" customHeight="1">
      <c r="A34" s="16">
        <v>29</v>
      </c>
      <c r="B34" s="16">
        <v>29</v>
      </c>
      <c r="C34" s="214" t="s">
        <v>195</v>
      </c>
      <c r="D34" s="16">
        <v>15171</v>
      </c>
      <c r="E34" s="49" t="s">
        <v>196</v>
      </c>
      <c r="F34" s="368">
        <v>43374</v>
      </c>
      <c r="G34" s="381" t="s">
        <v>198</v>
      </c>
      <c r="H34" s="12">
        <v>5</v>
      </c>
      <c r="I34" s="26">
        <v>5</v>
      </c>
      <c r="J34" s="24" t="s">
        <v>40</v>
      </c>
      <c r="K34" s="16" t="s">
        <v>18</v>
      </c>
      <c r="L34" s="29" t="s">
        <v>212</v>
      </c>
      <c r="M34" s="214" t="s">
        <v>197</v>
      </c>
      <c r="N34" s="385" t="s">
        <v>41</v>
      </c>
      <c r="O34" s="10">
        <v>43483</v>
      </c>
      <c r="P34" s="16" t="s">
        <v>18</v>
      </c>
      <c r="Q34" s="10">
        <v>43509</v>
      </c>
      <c r="R34" s="16">
        <v>5</v>
      </c>
      <c r="S34" s="346" t="s">
        <v>50</v>
      </c>
      <c r="T34" s="39" t="s">
        <v>52</v>
      </c>
      <c r="V34" s="242">
        <f>19344+63552</f>
        <v>82896</v>
      </c>
    </row>
    <row r="35" spans="1:22" ht="360" customHeight="1">
      <c r="A35" s="16">
        <v>30</v>
      </c>
      <c r="B35" s="16">
        <v>30</v>
      </c>
      <c r="C35" s="214" t="s">
        <v>199</v>
      </c>
      <c r="D35" s="16">
        <v>15175</v>
      </c>
      <c r="E35" s="49" t="s">
        <v>20</v>
      </c>
      <c r="F35" s="368">
        <v>43413</v>
      </c>
      <c r="G35" s="381" t="s">
        <v>200</v>
      </c>
      <c r="H35" s="12">
        <v>5</v>
      </c>
      <c r="I35" s="26">
        <v>4.96</v>
      </c>
      <c r="J35" s="24" t="s">
        <v>205</v>
      </c>
      <c r="K35" s="16" t="s">
        <v>18</v>
      </c>
      <c r="L35" s="29" t="s">
        <v>228</v>
      </c>
      <c r="M35" s="214" t="s">
        <v>36</v>
      </c>
      <c r="N35" s="24" t="s">
        <v>41</v>
      </c>
      <c r="O35" s="10">
        <v>43524</v>
      </c>
      <c r="P35" s="16" t="s">
        <v>116</v>
      </c>
      <c r="Q35" s="10" t="s">
        <v>52</v>
      </c>
      <c r="R35" s="16">
        <v>4.96</v>
      </c>
      <c r="S35" s="422" t="s">
        <v>530</v>
      </c>
      <c r="T35" s="241" t="s">
        <v>529</v>
      </c>
    </row>
    <row r="36" spans="1:22" ht="205.5" customHeight="1">
      <c r="A36" s="16">
        <v>31</v>
      </c>
      <c r="B36" s="16">
        <v>33</v>
      </c>
      <c r="C36" s="214" t="s">
        <v>365</v>
      </c>
      <c r="D36" s="16">
        <v>15172</v>
      </c>
      <c r="E36" s="49" t="s">
        <v>20</v>
      </c>
      <c r="F36" s="368">
        <v>43402</v>
      </c>
      <c r="G36" s="381">
        <v>18151723471501</v>
      </c>
      <c r="H36" s="12">
        <v>5</v>
      </c>
      <c r="I36" s="26">
        <v>7.4</v>
      </c>
      <c r="J36" s="24" t="s">
        <v>118</v>
      </c>
      <c r="K36" s="16" t="s">
        <v>18</v>
      </c>
      <c r="L36" s="38" t="s">
        <v>304</v>
      </c>
      <c r="M36" s="214" t="s">
        <v>305</v>
      </c>
      <c r="N36" s="24" t="s">
        <v>41</v>
      </c>
      <c r="O36" s="10">
        <v>43588</v>
      </c>
      <c r="P36" s="16" t="s">
        <v>116</v>
      </c>
      <c r="Q36" s="10" t="s">
        <v>52</v>
      </c>
      <c r="R36" s="416">
        <v>7.4</v>
      </c>
      <c r="S36" s="346" t="s">
        <v>462</v>
      </c>
      <c r="T36" s="234" t="s">
        <v>463</v>
      </c>
    </row>
    <row r="37" spans="1:22" ht="276.75" customHeight="1">
      <c r="A37" s="16">
        <v>32</v>
      </c>
      <c r="B37" s="16">
        <v>35</v>
      </c>
      <c r="C37" s="214" t="s">
        <v>219</v>
      </c>
      <c r="D37" s="16">
        <v>15132</v>
      </c>
      <c r="E37" s="49" t="s">
        <v>20</v>
      </c>
      <c r="F37" s="368">
        <v>43397</v>
      </c>
      <c r="G37" s="381" t="s">
        <v>221</v>
      </c>
      <c r="H37" s="12">
        <v>13</v>
      </c>
      <c r="I37" s="26">
        <v>18.36</v>
      </c>
      <c r="J37" s="24" t="s">
        <v>118</v>
      </c>
      <c r="K37" s="16" t="s">
        <v>18</v>
      </c>
      <c r="L37" s="29" t="s">
        <v>235</v>
      </c>
      <c r="M37" s="214" t="s">
        <v>220</v>
      </c>
      <c r="N37" s="24" t="s">
        <v>41</v>
      </c>
      <c r="O37" s="10">
        <v>43549</v>
      </c>
      <c r="P37" s="16" t="s">
        <v>116</v>
      </c>
      <c r="Q37" s="10" t="s">
        <v>52</v>
      </c>
      <c r="R37" s="16">
        <v>18.36</v>
      </c>
      <c r="S37" s="346" t="s">
        <v>366</v>
      </c>
      <c r="T37" s="364" t="s">
        <v>437</v>
      </c>
    </row>
    <row r="38" spans="1:22" ht="162">
      <c r="A38" s="16">
        <v>33</v>
      </c>
      <c r="B38" s="16">
        <v>36</v>
      </c>
      <c r="C38" s="214" t="s">
        <v>223</v>
      </c>
      <c r="D38" s="16">
        <v>15512</v>
      </c>
      <c r="E38" s="49" t="s">
        <v>20</v>
      </c>
      <c r="F38" s="368">
        <v>43408</v>
      </c>
      <c r="G38" s="381">
        <v>19155121582101</v>
      </c>
      <c r="H38" s="12">
        <v>5</v>
      </c>
      <c r="I38" s="26">
        <v>4.87</v>
      </c>
      <c r="J38" s="24" t="s">
        <v>207</v>
      </c>
      <c r="K38" s="16" t="s">
        <v>18</v>
      </c>
      <c r="L38" s="29" t="s">
        <v>255</v>
      </c>
      <c r="M38" s="214" t="s">
        <v>224</v>
      </c>
      <c r="N38" s="24" t="s">
        <v>41</v>
      </c>
      <c r="O38" s="10">
        <v>43601</v>
      </c>
      <c r="P38" s="16" t="s">
        <v>116</v>
      </c>
      <c r="Q38" s="10" t="s">
        <v>52</v>
      </c>
      <c r="R38" s="16">
        <v>4.87</v>
      </c>
      <c r="S38" s="346" t="s">
        <v>511</v>
      </c>
      <c r="T38" s="244" t="s">
        <v>512</v>
      </c>
    </row>
    <row r="39" spans="1:22" ht="209.25" customHeight="1">
      <c r="A39" s="16">
        <v>34</v>
      </c>
      <c r="B39" s="16">
        <v>37</v>
      </c>
      <c r="C39" s="214" t="s">
        <v>229</v>
      </c>
      <c r="D39" s="16">
        <v>15111</v>
      </c>
      <c r="E39" s="49" t="s">
        <v>20</v>
      </c>
      <c r="F39" s="368">
        <v>43440</v>
      </c>
      <c r="G39" s="381">
        <v>13151110928700</v>
      </c>
      <c r="H39" s="12">
        <v>5</v>
      </c>
      <c r="I39" s="26">
        <v>7.14</v>
      </c>
      <c r="J39" s="24" t="s">
        <v>207</v>
      </c>
      <c r="K39" s="16" t="s">
        <v>18</v>
      </c>
      <c r="L39" s="38" t="s">
        <v>286</v>
      </c>
      <c r="M39" s="214" t="s">
        <v>231</v>
      </c>
      <c r="N39" s="24" t="s">
        <v>58</v>
      </c>
      <c r="O39" s="10">
        <v>43524</v>
      </c>
      <c r="P39" s="16" t="s">
        <v>116</v>
      </c>
      <c r="Q39" s="10" t="s">
        <v>52</v>
      </c>
      <c r="R39" s="16">
        <v>7.14</v>
      </c>
      <c r="S39" s="346" t="s">
        <v>345</v>
      </c>
      <c r="T39" s="241" t="s">
        <v>500</v>
      </c>
    </row>
    <row r="40" spans="1:22" ht="162">
      <c r="A40" s="16">
        <v>35</v>
      </c>
      <c r="B40" s="16">
        <v>38</v>
      </c>
      <c r="C40" s="214" t="s">
        <v>230</v>
      </c>
      <c r="D40" s="16">
        <v>15421</v>
      </c>
      <c r="E40" s="49" t="s">
        <v>72</v>
      </c>
      <c r="F40" s="368">
        <v>43440</v>
      </c>
      <c r="G40" s="381" t="s">
        <v>381</v>
      </c>
      <c r="H40" s="12">
        <v>5</v>
      </c>
      <c r="I40" s="26">
        <v>7.28</v>
      </c>
      <c r="J40" s="24" t="s">
        <v>207</v>
      </c>
      <c r="K40" s="16" t="s">
        <v>18</v>
      </c>
      <c r="L40" s="38" t="s">
        <v>285</v>
      </c>
      <c r="M40" s="214" t="s">
        <v>37</v>
      </c>
      <c r="N40" s="24" t="s">
        <v>41</v>
      </c>
      <c r="O40" s="10">
        <v>43515</v>
      </c>
      <c r="P40" s="16" t="s">
        <v>18</v>
      </c>
      <c r="Q40" s="10">
        <v>43581</v>
      </c>
      <c r="R40" s="16">
        <v>7.28</v>
      </c>
      <c r="S40" s="346" t="s">
        <v>50</v>
      </c>
      <c r="T40" s="39" t="s">
        <v>52</v>
      </c>
    </row>
    <row r="41" spans="1:22" ht="228.75" customHeight="1">
      <c r="A41" s="16">
        <v>36</v>
      </c>
      <c r="B41" s="16">
        <v>31</v>
      </c>
      <c r="C41" s="214" t="s">
        <v>236</v>
      </c>
      <c r="D41" s="16">
        <v>15175</v>
      </c>
      <c r="E41" s="49" t="s">
        <v>24</v>
      </c>
      <c r="F41" s="368">
        <v>43417</v>
      </c>
      <c r="G41" s="381">
        <v>28151758887100</v>
      </c>
      <c r="H41" s="12">
        <v>19</v>
      </c>
      <c r="I41" s="26">
        <v>26.07</v>
      </c>
      <c r="J41" s="24" t="s">
        <v>49</v>
      </c>
      <c r="K41" s="16" t="s">
        <v>18</v>
      </c>
      <c r="L41" s="38" t="s">
        <v>257</v>
      </c>
      <c r="M41" s="214" t="s">
        <v>36</v>
      </c>
      <c r="N41" s="24" t="s">
        <v>126</v>
      </c>
      <c r="O41" s="10" t="s">
        <v>52</v>
      </c>
      <c r="P41" s="16" t="s">
        <v>52</v>
      </c>
      <c r="Q41" s="10" t="s">
        <v>52</v>
      </c>
      <c r="R41" s="16" t="s">
        <v>52</v>
      </c>
      <c r="S41" s="117" t="s">
        <v>267</v>
      </c>
      <c r="T41" s="244" t="s">
        <v>392</v>
      </c>
    </row>
    <row r="42" spans="1:22" ht="262.5">
      <c r="A42" s="16">
        <v>37</v>
      </c>
      <c r="B42" s="16">
        <v>34</v>
      </c>
      <c r="C42" s="214" t="s">
        <v>237</v>
      </c>
      <c r="D42" s="16">
        <v>15331</v>
      </c>
      <c r="E42" s="49" t="s">
        <v>104</v>
      </c>
      <c r="F42" s="368">
        <v>43413</v>
      </c>
      <c r="G42" s="381" t="s">
        <v>238</v>
      </c>
      <c r="H42" s="12">
        <v>78</v>
      </c>
      <c r="I42" s="26">
        <v>50.02</v>
      </c>
      <c r="J42" s="24" t="s">
        <v>239</v>
      </c>
      <c r="K42" s="16" t="s">
        <v>18</v>
      </c>
      <c r="L42" s="38" t="s">
        <v>258</v>
      </c>
      <c r="M42" s="214" t="s">
        <v>240</v>
      </c>
      <c r="N42" s="24" t="s">
        <v>126</v>
      </c>
      <c r="O42" s="10" t="s">
        <v>52</v>
      </c>
      <c r="P42" s="16" t="s">
        <v>52</v>
      </c>
      <c r="Q42" s="10" t="s">
        <v>52</v>
      </c>
      <c r="R42" s="16" t="s">
        <v>52</v>
      </c>
      <c r="S42" s="117" t="s">
        <v>267</v>
      </c>
      <c r="T42" s="244" t="s">
        <v>490</v>
      </c>
    </row>
    <row r="43" spans="1:22" ht="162">
      <c r="A43" s="16">
        <v>38</v>
      </c>
      <c r="B43" s="16">
        <v>32</v>
      </c>
      <c r="C43" s="214" t="s">
        <v>246</v>
      </c>
      <c r="D43" s="16">
        <v>15175</v>
      </c>
      <c r="E43" s="49" t="s">
        <v>20</v>
      </c>
      <c r="F43" s="368">
        <v>43416</v>
      </c>
      <c r="G43" s="381">
        <v>17151753121112</v>
      </c>
      <c r="H43" s="12">
        <v>10</v>
      </c>
      <c r="I43" s="26">
        <v>10.07</v>
      </c>
      <c r="J43" s="24" t="s">
        <v>245</v>
      </c>
      <c r="K43" s="16" t="s">
        <v>18</v>
      </c>
      <c r="L43" s="38" t="s">
        <v>288</v>
      </c>
      <c r="M43" s="214" t="s">
        <v>35</v>
      </c>
      <c r="N43" s="24" t="s">
        <v>41</v>
      </c>
      <c r="O43" s="10">
        <v>43522</v>
      </c>
      <c r="P43" s="16" t="s">
        <v>18</v>
      </c>
      <c r="Q43" s="232">
        <v>43582</v>
      </c>
      <c r="R43" s="16">
        <v>10.07</v>
      </c>
      <c r="S43" s="346" t="s">
        <v>50</v>
      </c>
      <c r="T43" s="39" t="s">
        <v>52</v>
      </c>
    </row>
    <row r="44" spans="1:22" ht="274.5" customHeight="1">
      <c r="A44" s="16">
        <v>39</v>
      </c>
      <c r="B44" s="16">
        <v>39</v>
      </c>
      <c r="C44" s="214" t="s">
        <v>283</v>
      </c>
      <c r="D44" s="16">
        <v>15175</v>
      </c>
      <c r="E44" s="49" t="s">
        <v>20</v>
      </c>
      <c r="F44" s="368">
        <v>43344</v>
      </c>
      <c r="G44" s="381">
        <v>15151753129100</v>
      </c>
      <c r="H44" s="12">
        <v>5</v>
      </c>
      <c r="I44" s="26">
        <v>4.96</v>
      </c>
      <c r="J44" s="24" t="s">
        <v>205</v>
      </c>
      <c r="K44" s="16" t="s">
        <v>18</v>
      </c>
      <c r="L44" s="38" t="s">
        <v>269</v>
      </c>
      <c r="M44" s="214" t="s">
        <v>244</v>
      </c>
      <c r="N44" s="24" t="s">
        <v>41</v>
      </c>
      <c r="O44" s="10">
        <v>43570</v>
      </c>
      <c r="P44" s="16" t="s">
        <v>494</v>
      </c>
      <c r="Q44" s="10" t="s">
        <v>52</v>
      </c>
      <c r="R44" s="225">
        <v>4.96</v>
      </c>
      <c r="S44" s="346" t="s">
        <v>399</v>
      </c>
      <c r="T44" s="39" t="s">
        <v>463</v>
      </c>
    </row>
    <row r="45" spans="1:22" ht="220.5">
      <c r="A45" s="16">
        <v>40</v>
      </c>
      <c r="B45" s="16">
        <v>40</v>
      </c>
      <c r="C45" s="214" t="s">
        <v>491</v>
      </c>
      <c r="D45" s="16">
        <v>15711</v>
      </c>
      <c r="E45" s="49" t="s">
        <v>249</v>
      </c>
      <c r="F45" s="368">
        <v>43438</v>
      </c>
      <c r="G45" s="381">
        <v>18157111255900</v>
      </c>
      <c r="H45" s="12">
        <v>5</v>
      </c>
      <c r="I45" s="26">
        <v>7.5</v>
      </c>
      <c r="J45" s="24" t="s">
        <v>118</v>
      </c>
      <c r="K45" s="16" t="s">
        <v>18</v>
      </c>
      <c r="L45" s="38" t="s">
        <v>271</v>
      </c>
      <c r="M45" s="214" t="s">
        <v>250</v>
      </c>
      <c r="N45" s="24" t="s">
        <v>126</v>
      </c>
      <c r="O45" s="10" t="s">
        <v>52</v>
      </c>
      <c r="P45" s="16" t="s">
        <v>52</v>
      </c>
      <c r="Q45" s="10" t="s">
        <v>52</v>
      </c>
      <c r="R45" s="16" t="s">
        <v>52</v>
      </c>
      <c r="S45" s="117" t="s">
        <v>272</v>
      </c>
      <c r="T45" s="234" t="s">
        <v>492</v>
      </c>
    </row>
    <row r="46" spans="1:22" ht="265.5" customHeight="1">
      <c r="A46" s="16">
        <v>41</v>
      </c>
      <c r="B46" s="16">
        <v>41</v>
      </c>
      <c r="C46" s="214" t="s">
        <v>264</v>
      </c>
      <c r="D46" s="16">
        <v>15118</v>
      </c>
      <c r="E46" s="49" t="s">
        <v>20</v>
      </c>
      <c r="F46" s="368">
        <v>43393</v>
      </c>
      <c r="G46" s="382">
        <v>12151180980204</v>
      </c>
      <c r="H46" s="12">
        <v>5</v>
      </c>
      <c r="I46" s="26">
        <v>3.25</v>
      </c>
      <c r="J46" s="24" t="s">
        <v>118</v>
      </c>
      <c r="K46" s="16" t="s">
        <v>18</v>
      </c>
      <c r="L46" s="38" t="s">
        <v>298</v>
      </c>
      <c r="M46" s="214" t="s">
        <v>265</v>
      </c>
      <c r="N46" s="24" t="s">
        <v>126</v>
      </c>
      <c r="O46" s="10" t="s">
        <v>52</v>
      </c>
      <c r="P46" s="16" t="s">
        <v>52</v>
      </c>
      <c r="Q46" s="10" t="s">
        <v>52</v>
      </c>
      <c r="R46" s="16" t="s">
        <v>52</v>
      </c>
      <c r="S46" s="117" t="s">
        <v>299</v>
      </c>
      <c r="T46" s="234" t="s">
        <v>478</v>
      </c>
    </row>
    <row r="47" spans="1:22" ht="263.25" customHeight="1">
      <c r="A47" s="16">
        <v>42</v>
      </c>
      <c r="B47" s="16">
        <v>42</v>
      </c>
      <c r="C47" s="214" t="s">
        <v>438</v>
      </c>
      <c r="D47" s="16">
        <v>15333</v>
      </c>
      <c r="E47" s="49" t="s">
        <v>20</v>
      </c>
      <c r="F47" s="368">
        <v>43460</v>
      </c>
      <c r="G47" s="381" t="s">
        <v>276</v>
      </c>
      <c r="H47" s="12">
        <v>5</v>
      </c>
      <c r="I47" s="12">
        <v>6.5</v>
      </c>
      <c r="J47" s="24" t="s">
        <v>40</v>
      </c>
      <c r="K47" s="16" t="s">
        <v>18</v>
      </c>
      <c r="L47" s="38" t="s">
        <v>302</v>
      </c>
      <c r="M47" s="214" t="s">
        <v>278</v>
      </c>
      <c r="N47" s="24" t="s">
        <v>41</v>
      </c>
      <c r="O47" s="10">
        <v>43558</v>
      </c>
      <c r="P47" s="16" t="s">
        <v>18</v>
      </c>
      <c r="Q47" s="10">
        <v>43600</v>
      </c>
      <c r="R47" s="37">
        <v>6.5</v>
      </c>
      <c r="S47" s="346" t="s">
        <v>372</v>
      </c>
      <c r="T47" s="39" t="s">
        <v>528</v>
      </c>
    </row>
    <row r="48" spans="1:22" ht="228.75" customHeight="1">
      <c r="A48" s="16">
        <v>43</v>
      </c>
      <c r="B48" s="16">
        <v>43</v>
      </c>
      <c r="C48" s="214" t="s">
        <v>275</v>
      </c>
      <c r="D48" s="16">
        <v>15333</v>
      </c>
      <c r="E48" s="49" t="s">
        <v>20</v>
      </c>
      <c r="F48" s="368">
        <v>43460</v>
      </c>
      <c r="G48" s="381" t="s">
        <v>277</v>
      </c>
      <c r="H48" s="12">
        <v>5</v>
      </c>
      <c r="I48" s="12">
        <v>5.85</v>
      </c>
      <c r="J48" s="24" t="s">
        <v>40</v>
      </c>
      <c r="K48" s="16" t="s">
        <v>18</v>
      </c>
      <c r="L48" s="38" t="s">
        <v>303</v>
      </c>
      <c r="M48" s="214" t="s">
        <v>278</v>
      </c>
      <c r="N48" s="24" t="s">
        <v>41</v>
      </c>
      <c r="O48" s="10">
        <v>43558</v>
      </c>
      <c r="P48" s="16" t="s">
        <v>18</v>
      </c>
      <c r="Q48" s="10">
        <v>43600</v>
      </c>
      <c r="R48" s="16">
        <v>5.85</v>
      </c>
      <c r="S48" s="346" t="s">
        <v>372</v>
      </c>
      <c r="T48" s="39" t="s">
        <v>528</v>
      </c>
    </row>
    <row r="49" spans="1:22" ht="207.75" customHeight="1">
      <c r="A49" s="16">
        <v>44</v>
      </c>
      <c r="B49" s="16">
        <v>44</v>
      </c>
      <c r="C49" s="214" t="s">
        <v>493</v>
      </c>
      <c r="D49" s="16">
        <v>15117</v>
      </c>
      <c r="E49" s="49" t="s">
        <v>20</v>
      </c>
      <c r="F49" s="368">
        <v>43440</v>
      </c>
      <c r="G49" s="381">
        <v>28151170084802</v>
      </c>
      <c r="H49" s="12">
        <v>19</v>
      </c>
      <c r="I49" s="149">
        <v>8</v>
      </c>
      <c r="J49" s="24" t="s">
        <v>207</v>
      </c>
      <c r="K49" s="16" t="s">
        <v>18</v>
      </c>
      <c r="L49" s="38" t="s">
        <v>339</v>
      </c>
      <c r="M49" s="214" t="s">
        <v>62</v>
      </c>
      <c r="N49" s="24" t="s">
        <v>126</v>
      </c>
      <c r="O49" s="10" t="s">
        <v>52</v>
      </c>
      <c r="P49" s="16" t="s">
        <v>52</v>
      </c>
      <c r="Q49" s="10" t="s">
        <v>52</v>
      </c>
      <c r="R49" s="16" t="s">
        <v>52</v>
      </c>
      <c r="S49" s="117" t="s">
        <v>341</v>
      </c>
      <c r="T49" s="234" t="s">
        <v>480</v>
      </c>
    </row>
    <row r="50" spans="1:22" ht="220.5">
      <c r="A50" s="16">
        <v>45</v>
      </c>
      <c r="B50" s="16">
        <v>45</v>
      </c>
      <c r="C50" s="214" t="s">
        <v>280</v>
      </c>
      <c r="D50" s="16">
        <v>15245</v>
      </c>
      <c r="E50" s="49" t="s">
        <v>20</v>
      </c>
      <c r="F50" s="368">
        <v>43390</v>
      </c>
      <c r="G50" s="381">
        <v>20152451123102</v>
      </c>
      <c r="H50" s="12">
        <v>5</v>
      </c>
      <c r="I50" s="149">
        <v>4.9400000000000004</v>
      </c>
      <c r="J50" s="24" t="s">
        <v>205</v>
      </c>
      <c r="K50" s="16" t="s">
        <v>18</v>
      </c>
      <c r="L50" s="38" t="s">
        <v>340</v>
      </c>
      <c r="M50" s="214" t="s">
        <v>281</v>
      </c>
      <c r="N50" s="24" t="s">
        <v>126</v>
      </c>
      <c r="O50" s="10" t="s">
        <v>52</v>
      </c>
      <c r="P50" s="16" t="s">
        <v>52</v>
      </c>
      <c r="Q50" s="10" t="s">
        <v>52</v>
      </c>
      <c r="R50" s="16" t="s">
        <v>52</v>
      </c>
      <c r="S50" s="117" t="s">
        <v>341</v>
      </c>
      <c r="T50" s="234" t="s">
        <v>222</v>
      </c>
    </row>
    <row r="51" spans="1:22" ht="189">
      <c r="A51" s="16">
        <v>46</v>
      </c>
      <c r="B51" s="16">
        <v>46</v>
      </c>
      <c r="C51" s="214" t="s">
        <v>295</v>
      </c>
      <c r="D51" s="16">
        <v>15544</v>
      </c>
      <c r="E51" s="49" t="s">
        <v>104</v>
      </c>
      <c r="F51" s="368">
        <v>43455</v>
      </c>
      <c r="G51" s="381">
        <v>27155442161111</v>
      </c>
      <c r="H51" s="12">
        <v>38</v>
      </c>
      <c r="I51" s="149">
        <v>7.28</v>
      </c>
      <c r="J51" s="24" t="s">
        <v>207</v>
      </c>
      <c r="K51" s="16" t="s">
        <v>18</v>
      </c>
      <c r="L51" s="38" t="s">
        <v>354</v>
      </c>
      <c r="M51" s="214" t="s">
        <v>296</v>
      </c>
      <c r="N51" s="24" t="s">
        <v>126</v>
      </c>
      <c r="O51" s="10" t="s">
        <v>52</v>
      </c>
      <c r="P51" s="16" t="s">
        <v>52</v>
      </c>
      <c r="Q51" s="10" t="s">
        <v>52</v>
      </c>
      <c r="R51" s="16" t="s">
        <v>52</v>
      </c>
      <c r="S51" s="117" t="s">
        <v>355</v>
      </c>
      <c r="T51" s="234" t="s">
        <v>534</v>
      </c>
    </row>
    <row r="52" spans="1:22" ht="220.5">
      <c r="A52" s="16">
        <v>47</v>
      </c>
      <c r="B52" s="16">
        <v>47</v>
      </c>
      <c r="C52" s="214" t="s">
        <v>300</v>
      </c>
      <c r="D52" s="16">
        <v>15335</v>
      </c>
      <c r="E52" s="49" t="s">
        <v>72</v>
      </c>
      <c r="F52" s="368">
        <v>43485</v>
      </c>
      <c r="G52" s="381">
        <v>11153351601400</v>
      </c>
      <c r="H52" s="12">
        <v>6</v>
      </c>
      <c r="I52" s="149">
        <v>8.4499999999999993</v>
      </c>
      <c r="J52" s="24" t="s">
        <v>207</v>
      </c>
      <c r="K52" s="16" t="s">
        <v>18</v>
      </c>
      <c r="L52" s="38" t="s">
        <v>351</v>
      </c>
      <c r="M52" s="214" t="s">
        <v>301</v>
      </c>
      <c r="N52" s="24" t="s">
        <v>126</v>
      </c>
      <c r="O52" s="10" t="s">
        <v>52</v>
      </c>
      <c r="P52" s="16" t="s">
        <v>52</v>
      </c>
      <c r="Q52" s="10" t="s">
        <v>52</v>
      </c>
      <c r="R52" s="16" t="s">
        <v>52</v>
      </c>
      <c r="S52" s="117" t="s">
        <v>352</v>
      </c>
      <c r="T52" s="234" t="s">
        <v>477</v>
      </c>
    </row>
    <row r="53" spans="1:22" ht="216.75" customHeight="1">
      <c r="A53" s="16">
        <v>48</v>
      </c>
      <c r="B53" s="16">
        <v>49</v>
      </c>
      <c r="C53" s="214" t="s">
        <v>309</v>
      </c>
      <c r="D53" s="16">
        <v>15175</v>
      </c>
      <c r="E53" s="49" t="s">
        <v>20</v>
      </c>
      <c r="F53" s="368">
        <v>43486</v>
      </c>
      <c r="G53" s="381">
        <v>17151753119905</v>
      </c>
      <c r="H53" s="12">
        <v>5</v>
      </c>
      <c r="I53" s="149">
        <v>7.15</v>
      </c>
      <c r="J53" s="24" t="s">
        <v>205</v>
      </c>
      <c r="K53" s="16" t="s">
        <v>18</v>
      </c>
      <c r="L53" s="38" t="s">
        <v>362</v>
      </c>
      <c r="M53" s="214" t="s">
        <v>35</v>
      </c>
      <c r="N53" s="24" t="s">
        <v>41</v>
      </c>
      <c r="O53" s="10">
        <v>43544</v>
      </c>
      <c r="P53" s="16" t="s">
        <v>18</v>
      </c>
      <c r="Q53" s="232">
        <v>43582</v>
      </c>
      <c r="R53" s="16">
        <v>7.15</v>
      </c>
      <c r="S53" s="346" t="s">
        <v>50</v>
      </c>
      <c r="T53" s="39" t="s">
        <v>52</v>
      </c>
    </row>
    <row r="54" spans="1:22" ht="198" customHeight="1">
      <c r="A54" s="16">
        <v>49</v>
      </c>
      <c r="B54" s="16">
        <v>50</v>
      </c>
      <c r="C54" s="214" t="s">
        <v>314</v>
      </c>
      <c r="D54" s="16">
        <v>15641</v>
      </c>
      <c r="E54" s="49" t="s">
        <v>24</v>
      </c>
      <c r="F54" s="368">
        <v>43489</v>
      </c>
      <c r="G54" s="381">
        <v>27156410003201</v>
      </c>
      <c r="H54" s="12">
        <v>134</v>
      </c>
      <c r="I54" s="149">
        <v>8.9600000000000009</v>
      </c>
      <c r="J54" s="24" t="s">
        <v>325</v>
      </c>
      <c r="K54" s="16" t="s">
        <v>18</v>
      </c>
      <c r="L54" s="38" t="s">
        <v>382</v>
      </c>
      <c r="M54" s="214" t="s">
        <v>324</v>
      </c>
      <c r="N54" s="24" t="s">
        <v>126</v>
      </c>
      <c r="O54" s="10" t="s">
        <v>52</v>
      </c>
      <c r="P54" s="16" t="s">
        <v>52</v>
      </c>
      <c r="Q54" s="10" t="s">
        <v>52</v>
      </c>
      <c r="R54" s="16" t="s">
        <v>52</v>
      </c>
      <c r="S54" s="117" t="s">
        <v>383</v>
      </c>
      <c r="T54" s="234" t="s">
        <v>222</v>
      </c>
    </row>
    <row r="55" spans="1:22" ht="251.25" customHeight="1">
      <c r="A55" s="16">
        <v>50</v>
      </c>
      <c r="B55" s="214" t="s">
        <v>434</v>
      </c>
      <c r="C55" s="214" t="s">
        <v>326</v>
      </c>
      <c r="D55" s="16">
        <v>15175</v>
      </c>
      <c r="E55" s="49" t="s">
        <v>24</v>
      </c>
      <c r="F55" s="368">
        <v>43417</v>
      </c>
      <c r="G55" s="382">
        <v>27151758887001</v>
      </c>
      <c r="H55" s="207">
        <v>857</v>
      </c>
      <c r="I55" s="26">
        <v>114.37</v>
      </c>
      <c r="J55" s="214" t="s">
        <v>49</v>
      </c>
      <c r="K55" s="16" t="s">
        <v>18</v>
      </c>
      <c r="L55" s="38" t="s">
        <v>419</v>
      </c>
      <c r="M55" s="214" t="s">
        <v>36</v>
      </c>
      <c r="N55" s="24" t="s">
        <v>41</v>
      </c>
      <c r="O55" s="302">
        <v>43117</v>
      </c>
      <c r="P55" s="299" t="s">
        <v>18</v>
      </c>
      <c r="Q55" s="302">
        <v>43160</v>
      </c>
      <c r="R55" s="16">
        <v>114.37</v>
      </c>
      <c r="S55" s="64" t="s">
        <v>420</v>
      </c>
      <c r="T55" s="39" t="s">
        <v>335</v>
      </c>
      <c r="V55" s="2">
        <f>88.87+25.5</f>
        <v>114.37</v>
      </c>
    </row>
    <row r="56" spans="1:22" ht="189">
      <c r="A56" s="16">
        <v>51</v>
      </c>
      <c r="B56" s="16">
        <v>51</v>
      </c>
      <c r="C56" s="214" t="s">
        <v>378</v>
      </c>
      <c r="D56" s="16">
        <v>15441</v>
      </c>
      <c r="E56" s="127" t="s">
        <v>329</v>
      </c>
      <c r="F56" s="368">
        <v>43524</v>
      </c>
      <c r="G56" s="381">
        <v>27154410848302</v>
      </c>
      <c r="H56" s="12">
        <v>158</v>
      </c>
      <c r="I56" s="149">
        <v>46.2</v>
      </c>
      <c r="J56" s="24" t="s">
        <v>332</v>
      </c>
      <c r="K56" s="16" t="s">
        <v>18</v>
      </c>
      <c r="L56" s="38" t="s">
        <v>466</v>
      </c>
      <c r="M56" s="214" t="s">
        <v>333</v>
      </c>
      <c r="N56" s="24" t="s">
        <v>126</v>
      </c>
      <c r="O56" s="10" t="s">
        <v>52</v>
      </c>
      <c r="P56" s="16" t="s">
        <v>52</v>
      </c>
      <c r="Q56" s="10" t="s">
        <v>52</v>
      </c>
      <c r="R56" s="16" t="s">
        <v>52</v>
      </c>
      <c r="S56" s="117" t="s">
        <v>468</v>
      </c>
      <c r="T56" s="234" t="s">
        <v>222</v>
      </c>
    </row>
    <row r="57" spans="1:22" ht="189">
      <c r="A57" s="16">
        <v>52</v>
      </c>
      <c r="B57" s="16">
        <v>48</v>
      </c>
      <c r="C57" s="214" t="s">
        <v>400</v>
      </c>
      <c r="D57" s="16">
        <v>15441</v>
      </c>
      <c r="E57" s="49" t="s">
        <v>20</v>
      </c>
      <c r="F57" s="368">
        <v>43455</v>
      </c>
      <c r="G57" s="381">
        <v>20154413017500</v>
      </c>
      <c r="H57" s="12">
        <v>7</v>
      </c>
      <c r="I57" s="149">
        <v>10.24</v>
      </c>
      <c r="J57" s="24" t="s">
        <v>118</v>
      </c>
      <c r="K57" s="16" t="s">
        <v>18</v>
      </c>
      <c r="L57" s="38" t="s">
        <v>387</v>
      </c>
      <c r="M57" s="214" t="s">
        <v>358</v>
      </c>
      <c r="N57" s="24" t="s">
        <v>126</v>
      </c>
      <c r="O57" s="10" t="s">
        <v>52</v>
      </c>
      <c r="P57" s="16" t="s">
        <v>52</v>
      </c>
      <c r="Q57" s="10" t="s">
        <v>52</v>
      </c>
      <c r="R57" s="16" t="s">
        <v>52</v>
      </c>
      <c r="S57" s="117" t="s">
        <v>389</v>
      </c>
      <c r="T57" s="234" t="s">
        <v>398</v>
      </c>
    </row>
    <row r="58" spans="1:22" ht="220.5">
      <c r="A58" s="16">
        <v>53</v>
      </c>
      <c r="B58" s="16">
        <v>52</v>
      </c>
      <c r="C58" s="214" t="s">
        <v>370</v>
      </c>
      <c r="D58" s="16">
        <v>15441</v>
      </c>
      <c r="E58" s="49" t="s">
        <v>72</v>
      </c>
      <c r="F58" s="368">
        <v>43524</v>
      </c>
      <c r="G58" s="381">
        <v>14154410057700</v>
      </c>
      <c r="H58" s="12">
        <v>5</v>
      </c>
      <c r="I58" s="149">
        <v>7.5</v>
      </c>
      <c r="J58" s="24" t="s">
        <v>118</v>
      </c>
      <c r="K58" s="16" t="s">
        <v>18</v>
      </c>
      <c r="L58" s="38" t="s">
        <v>442</v>
      </c>
      <c r="M58" s="214" t="s">
        <v>369</v>
      </c>
      <c r="N58" s="24" t="s">
        <v>126</v>
      </c>
      <c r="O58" s="10" t="s">
        <v>52</v>
      </c>
      <c r="P58" s="16" t="s">
        <v>52</v>
      </c>
      <c r="Q58" s="10" t="s">
        <v>52</v>
      </c>
      <c r="R58" s="16" t="s">
        <v>52</v>
      </c>
      <c r="S58" s="117" t="s">
        <v>443</v>
      </c>
      <c r="T58" s="234" t="s">
        <v>533</v>
      </c>
    </row>
    <row r="59" spans="1:22" ht="252">
      <c r="A59" s="16">
        <v>54</v>
      </c>
      <c r="B59" s="16">
        <v>53</v>
      </c>
      <c r="C59" s="214" t="s">
        <v>379</v>
      </c>
      <c r="D59" s="16">
        <v>15173</v>
      </c>
      <c r="E59" s="127" t="s">
        <v>329</v>
      </c>
      <c r="F59" s="368">
        <v>43521</v>
      </c>
      <c r="G59" s="381">
        <v>27151730365512</v>
      </c>
      <c r="H59" s="12">
        <v>68</v>
      </c>
      <c r="I59" s="149">
        <v>46.2</v>
      </c>
      <c r="J59" s="24" t="s">
        <v>332</v>
      </c>
      <c r="K59" s="16" t="s">
        <v>18</v>
      </c>
      <c r="L59" s="37" t="s">
        <v>204</v>
      </c>
      <c r="M59" s="214" t="s">
        <v>374</v>
      </c>
      <c r="N59" s="24" t="s">
        <v>126</v>
      </c>
      <c r="O59" s="10" t="s">
        <v>52</v>
      </c>
      <c r="P59" s="16" t="s">
        <v>52</v>
      </c>
      <c r="Q59" s="10" t="s">
        <v>52</v>
      </c>
      <c r="R59" s="16" t="s">
        <v>52</v>
      </c>
      <c r="S59" s="64" t="s">
        <v>373</v>
      </c>
      <c r="T59" s="32" t="s">
        <v>52</v>
      </c>
    </row>
    <row r="60" spans="1:22" ht="252">
      <c r="A60" s="16">
        <v>55</v>
      </c>
      <c r="B60" s="16">
        <v>55</v>
      </c>
      <c r="C60" s="214" t="s">
        <v>402</v>
      </c>
      <c r="D60" s="16">
        <v>15171</v>
      </c>
      <c r="E60" s="49" t="s">
        <v>24</v>
      </c>
      <c r="F60" s="368">
        <v>43564</v>
      </c>
      <c r="G60" s="381" t="s">
        <v>403</v>
      </c>
      <c r="H60" s="12">
        <v>6</v>
      </c>
      <c r="I60" s="149">
        <v>8.91</v>
      </c>
      <c r="J60" s="245" t="s">
        <v>404</v>
      </c>
      <c r="K60" s="16" t="s">
        <v>18</v>
      </c>
      <c r="L60" s="37" t="s">
        <v>204</v>
      </c>
      <c r="M60" s="214" t="s">
        <v>405</v>
      </c>
      <c r="N60" s="24" t="s">
        <v>126</v>
      </c>
      <c r="O60" s="10" t="s">
        <v>52</v>
      </c>
      <c r="P60" s="16" t="s">
        <v>52</v>
      </c>
      <c r="Q60" s="10" t="s">
        <v>52</v>
      </c>
      <c r="R60" s="16" t="s">
        <v>52</v>
      </c>
      <c r="S60" s="64" t="s">
        <v>406</v>
      </c>
      <c r="T60" s="32" t="s">
        <v>52</v>
      </c>
    </row>
    <row r="61" spans="1:22" ht="126">
      <c r="A61" s="16">
        <v>56</v>
      </c>
      <c r="B61" s="16">
        <v>56</v>
      </c>
      <c r="C61" s="214" t="s">
        <v>415</v>
      </c>
      <c r="D61" s="16">
        <v>15513</v>
      </c>
      <c r="E61" s="49" t="s">
        <v>24</v>
      </c>
      <c r="F61" s="368">
        <v>43500</v>
      </c>
      <c r="G61" s="381">
        <v>28155130407201</v>
      </c>
      <c r="H61" s="12">
        <v>5</v>
      </c>
      <c r="I61" s="149">
        <v>7.28</v>
      </c>
      <c r="J61" s="212" t="s">
        <v>207</v>
      </c>
      <c r="K61" s="16" t="s">
        <v>18</v>
      </c>
      <c r="L61" s="37" t="s">
        <v>204</v>
      </c>
      <c r="M61" s="214" t="s">
        <v>417</v>
      </c>
      <c r="N61" s="24" t="s">
        <v>126</v>
      </c>
      <c r="O61" s="10" t="s">
        <v>52</v>
      </c>
      <c r="P61" s="16" t="s">
        <v>52</v>
      </c>
      <c r="Q61" s="10" t="s">
        <v>52</v>
      </c>
      <c r="R61" s="16" t="s">
        <v>52</v>
      </c>
      <c r="S61" s="64" t="s">
        <v>418</v>
      </c>
      <c r="T61" s="32" t="s">
        <v>52</v>
      </c>
    </row>
    <row r="62" spans="1:22" ht="174.75">
      <c r="A62" s="419">
        <v>57</v>
      </c>
      <c r="B62" s="419">
        <v>57</v>
      </c>
      <c r="C62" s="418" t="s">
        <v>416</v>
      </c>
      <c r="D62" s="419">
        <v>15111</v>
      </c>
      <c r="E62" s="307" t="s">
        <v>24</v>
      </c>
      <c r="F62" s="374">
        <v>43481</v>
      </c>
      <c r="G62" s="386">
        <v>27151111824400</v>
      </c>
      <c r="H62" s="308">
        <v>155</v>
      </c>
      <c r="I62" s="339">
        <v>30.24</v>
      </c>
      <c r="J62" s="421" t="s">
        <v>205</v>
      </c>
      <c r="K62" s="419" t="s">
        <v>18</v>
      </c>
      <c r="L62" s="38" t="s">
        <v>471</v>
      </c>
      <c r="M62" s="418" t="s">
        <v>422</v>
      </c>
      <c r="N62" s="365" t="s">
        <v>126</v>
      </c>
      <c r="O62" s="309" t="s">
        <v>52</v>
      </c>
      <c r="P62" s="419" t="s">
        <v>52</v>
      </c>
      <c r="Q62" s="309" t="s">
        <v>52</v>
      </c>
      <c r="R62" s="419" t="s">
        <v>52</v>
      </c>
      <c r="S62" s="117" t="s">
        <v>474</v>
      </c>
      <c r="T62" s="234" t="s">
        <v>222</v>
      </c>
      <c r="V62" s="2">
        <f>23*320</f>
        <v>7360</v>
      </c>
    </row>
    <row r="63" spans="1:22" ht="157.5">
      <c r="A63" s="16">
        <v>58</v>
      </c>
      <c r="B63" s="16">
        <v>58</v>
      </c>
      <c r="C63" s="214" t="s">
        <v>429</v>
      </c>
      <c r="D63" s="16">
        <v>15334</v>
      </c>
      <c r="E63" s="49" t="s">
        <v>72</v>
      </c>
      <c r="F63" s="368">
        <v>43566</v>
      </c>
      <c r="G63" s="386" t="s">
        <v>435</v>
      </c>
      <c r="H63" s="308">
        <v>5</v>
      </c>
      <c r="I63" s="339">
        <v>7.26</v>
      </c>
      <c r="J63" s="316" t="s">
        <v>431</v>
      </c>
      <c r="K63" s="16" t="s">
        <v>18</v>
      </c>
      <c r="L63" s="37" t="s">
        <v>204</v>
      </c>
      <c r="M63" s="214" t="s">
        <v>432</v>
      </c>
      <c r="N63" s="24" t="s">
        <v>126</v>
      </c>
      <c r="O63" s="10" t="s">
        <v>52</v>
      </c>
      <c r="P63" s="16" t="s">
        <v>52</v>
      </c>
      <c r="Q63" s="309" t="s">
        <v>52</v>
      </c>
      <c r="R63" s="419" t="s">
        <v>52</v>
      </c>
      <c r="S63" s="64" t="s">
        <v>433</v>
      </c>
      <c r="T63" s="32"/>
    </row>
    <row r="64" spans="1:22" ht="189">
      <c r="A64" s="419">
        <v>59</v>
      </c>
      <c r="B64" s="16">
        <v>59</v>
      </c>
      <c r="C64" s="214" t="s">
        <v>473</v>
      </c>
      <c r="D64" s="16">
        <v>15194</v>
      </c>
      <c r="E64" s="49" t="s">
        <v>72</v>
      </c>
      <c r="F64" s="368">
        <v>43566</v>
      </c>
      <c r="G64" s="386">
        <v>19151941032800</v>
      </c>
      <c r="H64" s="308">
        <v>5</v>
      </c>
      <c r="I64" s="339">
        <v>7.36</v>
      </c>
      <c r="J64" s="316" t="s">
        <v>469</v>
      </c>
      <c r="K64" s="16" t="s">
        <v>18</v>
      </c>
      <c r="L64" s="38" t="s">
        <v>472</v>
      </c>
      <c r="M64" s="214" t="s">
        <v>453</v>
      </c>
      <c r="N64" s="24" t="s">
        <v>41</v>
      </c>
      <c r="O64" s="10">
        <v>43606</v>
      </c>
      <c r="P64" s="16" t="s">
        <v>494</v>
      </c>
      <c r="Q64" s="309" t="s">
        <v>52</v>
      </c>
      <c r="R64" s="419">
        <v>7.36</v>
      </c>
      <c r="S64" s="346" t="s">
        <v>514</v>
      </c>
      <c r="T64" s="346" t="s">
        <v>515</v>
      </c>
    </row>
    <row r="65" spans="1:20" ht="202.5" customHeight="1">
      <c r="A65" s="16">
        <v>60</v>
      </c>
      <c r="B65" s="16">
        <v>60</v>
      </c>
      <c r="C65" s="214" t="s">
        <v>447</v>
      </c>
      <c r="D65" s="16">
        <v>15132</v>
      </c>
      <c r="E65" s="49" t="s">
        <v>24</v>
      </c>
      <c r="F65" s="368">
        <v>43480</v>
      </c>
      <c r="G65" s="386" t="s">
        <v>449</v>
      </c>
      <c r="H65" s="308">
        <v>117</v>
      </c>
      <c r="I65" s="339">
        <v>8.9600000000000009</v>
      </c>
      <c r="J65" s="316" t="s">
        <v>325</v>
      </c>
      <c r="K65" s="16" t="s">
        <v>18</v>
      </c>
      <c r="L65" s="37" t="s">
        <v>204</v>
      </c>
      <c r="M65" s="214" t="s">
        <v>452</v>
      </c>
      <c r="N65" s="24" t="s">
        <v>126</v>
      </c>
      <c r="O65" s="10" t="s">
        <v>52</v>
      </c>
      <c r="P65" s="16" t="s">
        <v>52</v>
      </c>
      <c r="Q65" s="309" t="s">
        <v>52</v>
      </c>
      <c r="R65" s="419" t="s">
        <v>52</v>
      </c>
      <c r="S65" s="64" t="s">
        <v>450</v>
      </c>
      <c r="T65" s="32"/>
    </row>
    <row r="66" spans="1:20" ht="283.5" customHeight="1">
      <c r="A66" s="419">
        <v>61</v>
      </c>
      <c r="B66" s="16">
        <v>61</v>
      </c>
      <c r="C66" s="214" t="s">
        <v>448</v>
      </c>
      <c r="D66" s="16">
        <v>15121</v>
      </c>
      <c r="E66" s="49" t="s">
        <v>24</v>
      </c>
      <c r="F66" s="368">
        <v>43582</v>
      </c>
      <c r="G66" s="386">
        <v>31151211535300</v>
      </c>
      <c r="H66" s="308">
        <v>5</v>
      </c>
      <c r="I66" s="339">
        <v>5.88</v>
      </c>
      <c r="J66" s="316" t="s">
        <v>470</v>
      </c>
      <c r="K66" s="16" t="s">
        <v>18</v>
      </c>
      <c r="L66" s="37" t="s">
        <v>204</v>
      </c>
      <c r="M66" s="214" t="s">
        <v>451</v>
      </c>
      <c r="N66" s="24" t="s">
        <v>126</v>
      </c>
      <c r="O66" s="10" t="s">
        <v>52</v>
      </c>
      <c r="P66" s="16" t="s">
        <v>52</v>
      </c>
      <c r="Q66" s="309" t="s">
        <v>52</v>
      </c>
      <c r="R66" s="419" t="s">
        <v>52</v>
      </c>
      <c r="S66" s="64" t="s">
        <v>450</v>
      </c>
      <c r="T66" s="32"/>
    </row>
    <row r="67" spans="1:20" ht="192.75" customHeight="1">
      <c r="A67" s="16">
        <v>62</v>
      </c>
      <c r="B67" s="16">
        <v>62</v>
      </c>
      <c r="C67" s="214" t="s">
        <v>455</v>
      </c>
      <c r="D67" s="16">
        <v>15441</v>
      </c>
      <c r="E67" s="49" t="s">
        <v>72</v>
      </c>
      <c r="F67" s="368">
        <v>43556</v>
      </c>
      <c r="G67" s="386">
        <v>20154412971800</v>
      </c>
      <c r="H67" s="308">
        <v>4</v>
      </c>
      <c r="I67" s="339">
        <v>5.76</v>
      </c>
      <c r="J67" s="316" t="s">
        <v>456</v>
      </c>
      <c r="K67" s="16" t="s">
        <v>18</v>
      </c>
      <c r="L67" s="37" t="s">
        <v>204</v>
      </c>
      <c r="M67" s="214" t="s">
        <v>358</v>
      </c>
      <c r="N67" s="24" t="s">
        <v>126</v>
      </c>
      <c r="O67" s="10" t="s">
        <v>52</v>
      </c>
      <c r="P67" s="16" t="s">
        <v>52</v>
      </c>
      <c r="Q67" s="309" t="s">
        <v>52</v>
      </c>
      <c r="R67" s="419" t="s">
        <v>52</v>
      </c>
      <c r="S67" s="64" t="s">
        <v>457</v>
      </c>
      <c r="T67" s="32"/>
    </row>
    <row r="68" spans="1:20" ht="220.5">
      <c r="A68" s="16">
        <v>63</v>
      </c>
      <c r="B68" s="16">
        <v>63</v>
      </c>
      <c r="C68" s="418" t="s">
        <v>460</v>
      </c>
      <c r="D68" s="419">
        <v>15173</v>
      </c>
      <c r="E68" s="420" t="s">
        <v>329</v>
      </c>
      <c r="F68" s="374">
        <v>43558</v>
      </c>
      <c r="G68" s="386">
        <v>27151736305900</v>
      </c>
      <c r="H68" s="308">
        <v>35</v>
      </c>
      <c r="I68" s="339">
        <v>41.6</v>
      </c>
      <c r="J68" s="350" t="s">
        <v>461</v>
      </c>
      <c r="K68" s="419" t="s">
        <v>18</v>
      </c>
      <c r="L68" s="351" t="s">
        <v>204</v>
      </c>
      <c r="M68" s="418" t="s">
        <v>458</v>
      </c>
      <c r="N68" s="365" t="s">
        <v>126</v>
      </c>
      <c r="O68" s="309" t="s">
        <v>52</v>
      </c>
      <c r="P68" s="419" t="s">
        <v>52</v>
      </c>
      <c r="Q68" s="309" t="s">
        <v>52</v>
      </c>
      <c r="R68" s="419" t="s">
        <v>52</v>
      </c>
      <c r="S68" s="352" t="s">
        <v>457</v>
      </c>
      <c r="T68" s="375"/>
    </row>
    <row r="69" spans="1:20" ht="189">
      <c r="A69" s="16">
        <v>64</v>
      </c>
      <c r="B69" s="419">
        <v>65</v>
      </c>
      <c r="C69" s="418" t="s">
        <v>481</v>
      </c>
      <c r="D69" s="419">
        <v>15441</v>
      </c>
      <c r="E69" s="307" t="s">
        <v>20</v>
      </c>
      <c r="F69" s="374">
        <v>43542</v>
      </c>
      <c r="G69" s="386">
        <v>20154413012500</v>
      </c>
      <c r="H69" s="308">
        <v>6</v>
      </c>
      <c r="I69" s="339">
        <v>8.7100000000000009</v>
      </c>
      <c r="J69" s="350" t="s">
        <v>456</v>
      </c>
      <c r="K69" s="419" t="s">
        <v>18</v>
      </c>
      <c r="L69" s="351" t="s">
        <v>204</v>
      </c>
      <c r="M69" s="418" t="s">
        <v>358</v>
      </c>
      <c r="N69" s="365" t="s">
        <v>126</v>
      </c>
      <c r="O69" s="309" t="s">
        <v>52</v>
      </c>
      <c r="P69" s="419" t="s">
        <v>52</v>
      </c>
      <c r="Q69" s="309" t="s">
        <v>52</v>
      </c>
      <c r="R69" s="419" t="s">
        <v>52</v>
      </c>
      <c r="S69" s="352" t="s">
        <v>482</v>
      </c>
      <c r="T69" s="375"/>
    </row>
    <row r="70" spans="1:20" ht="157.5">
      <c r="A70" s="16">
        <v>65</v>
      </c>
      <c r="B70" s="16">
        <v>66</v>
      </c>
      <c r="C70" s="214" t="s">
        <v>487</v>
      </c>
      <c r="D70" s="16">
        <v>15175</v>
      </c>
      <c r="E70" s="49" t="s">
        <v>20</v>
      </c>
      <c r="F70" s="368">
        <v>43593</v>
      </c>
      <c r="G70" s="386">
        <v>17151753120316</v>
      </c>
      <c r="H70" s="12">
        <v>6</v>
      </c>
      <c r="I70" s="149">
        <v>8.9600000000000009</v>
      </c>
      <c r="J70" s="316" t="s">
        <v>469</v>
      </c>
      <c r="K70" s="16" t="s">
        <v>18</v>
      </c>
      <c r="L70" s="37" t="s">
        <v>204</v>
      </c>
      <c r="M70" s="214" t="s">
        <v>35</v>
      </c>
      <c r="N70" s="24" t="s">
        <v>126</v>
      </c>
      <c r="O70" s="10" t="s">
        <v>52</v>
      </c>
      <c r="P70" s="16" t="s">
        <v>52</v>
      </c>
      <c r="Q70" s="10" t="s">
        <v>52</v>
      </c>
      <c r="R70" s="16" t="s">
        <v>52</v>
      </c>
      <c r="S70" s="64" t="s">
        <v>482</v>
      </c>
      <c r="T70" s="32"/>
    </row>
    <row r="71" spans="1:20" ht="66" customHeight="1" thickBot="1">
      <c r="A71" s="124"/>
      <c r="B71" s="363"/>
      <c r="C71" s="313"/>
      <c r="D71" s="313"/>
      <c r="E71" s="314"/>
      <c r="F71" s="389"/>
      <c r="G71" s="353" t="s">
        <v>241</v>
      </c>
      <c r="H71" s="354">
        <f>SUM(H6:H70)</f>
        <v>8707.5</v>
      </c>
      <c r="I71" s="355">
        <f>SUM(I6:I70)</f>
        <v>1868.2</v>
      </c>
      <c r="J71" s="314"/>
      <c r="K71" s="313"/>
      <c r="L71" s="392"/>
      <c r="M71" s="314"/>
      <c r="N71" s="314"/>
      <c r="O71" s="389"/>
      <c r="P71" s="313"/>
      <c r="Q71" s="393" t="s">
        <v>241</v>
      </c>
      <c r="R71" s="417">
        <f>SUM(R6:R70)</f>
        <v>1500.03</v>
      </c>
      <c r="S71" s="315"/>
      <c r="T71" s="397"/>
    </row>
  </sheetData>
  <autoFilter ref="A5:T71">
    <filterColumn colId="3"/>
    <filterColumn colId="13"/>
    <filterColumn colId="18"/>
    <filterColumn colId="19"/>
    <sortState ref="A6:T71">
      <sortCondition ref="A5:A71"/>
    </sortState>
  </autoFilter>
  <mergeCells count="20">
    <mergeCell ref="A3:A4"/>
    <mergeCell ref="L3:L4"/>
    <mergeCell ref="M3:M4"/>
    <mergeCell ref="N3:N4"/>
    <mergeCell ref="R3:R4"/>
    <mergeCell ref="G3:G4"/>
    <mergeCell ref="H3:H4"/>
    <mergeCell ref="I3:I4"/>
    <mergeCell ref="J3:J4"/>
    <mergeCell ref="K3:K4"/>
    <mergeCell ref="B3:B4"/>
    <mergeCell ref="C3:C4"/>
    <mergeCell ref="D3:D4"/>
    <mergeCell ref="E3:E4"/>
    <mergeCell ref="F3:F4"/>
    <mergeCell ref="S3:S4"/>
    <mergeCell ref="T3:T4"/>
    <mergeCell ref="O3:O4"/>
    <mergeCell ref="P3:P4"/>
    <mergeCell ref="Q3:Q4"/>
  </mergeCells>
  <conditionalFormatting sqref="L1:L1048576">
    <cfRule type="duplicateValues" dxfId="221" priority="165"/>
  </conditionalFormatting>
  <conditionalFormatting sqref="L20">
    <cfRule type="duplicateValues" dxfId="220" priority="164"/>
  </conditionalFormatting>
  <conditionalFormatting sqref="L21:L22">
    <cfRule type="duplicateValues" dxfId="219" priority="163"/>
  </conditionalFormatting>
  <conditionalFormatting sqref="L18">
    <cfRule type="duplicateValues" dxfId="218" priority="161"/>
  </conditionalFormatting>
  <conditionalFormatting sqref="L23:L38">
    <cfRule type="duplicateValues" dxfId="217" priority="171"/>
  </conditionalFormatting>
  <conditionalFormatting sqref="L32:L38">
    <cfRule type="duplicateValues" dxfId="216" priority="160"/>
  </conditionalFormatting>
  <conditionalFormatting sqref="L6:L38">
    <cfRule type="duplicateValues" dxfId="215" priority="159"/>
  </conditionalFormatting>
  <conditionalFormatting sqref="L25:L31">
    <cfRule type="duplicateValues" dxfId="214" priority="153"/>
  </conditionalFormatting>
  <conditionalFormatting sqref="L26:L31">
    <cfRule type="duplicateValues" dxfId="213" priority="151"/>
  </conditionalFormatting>
  <conditionalFormatting sqref="L27:L31">
    <cfRule type="duplicateValues" dxfId="212" priority="149"/>
  </conditionalFormatting>
  <conditionalFormatting sqref="G71:G1048576 G1:G32 G42:G46">
    <cfRule type="duplicateValues" dxfId="211" priority="147"/>
  </conditionalFormatting>
  <conditionalFormatting sqref="L28:L31">
    <cfRule type="duplicateValues" dxfId="210" priority="146"/>
  </conditionalFormatting>
  <conditionalFormatting sqref="L29:L31">
    <cfRule type="duplicateValues" dxfId="209" priority="142"/>
  </conditionalFormatting>
  <conditionalFormatting sqref="L30:L31">
    <cfRule type="duplicateValues" dxfId="208" priority="136"/>
  </conditionalFormatting>
  <conditionalFormatting sqref="L31">
    <cfRule type="duplicateValues" dxfId="207" priority="130"/>
  </conditionalFormatting>
  <conditionalFormatting sqref="G33:G38">
    <cfRule type="duplicateValues" dxfId="206" priority="123"/>
  </conditionalFormatting>
  <conditionalFormatting sqref="L33">
    <cfRule type="duplicateValues" dxfId="205" priority="122"/>
  </conditionalFormatting>
  <conditionalFormatting sqref="L34:L37">
    <cfRule type="duplicateValues" dxfId="204" priority="109"/>
  </conditionalFormatting>
  <conditionalFormatting sqref="L27">
    <cfRule type="duplicateValues" dxfId="203" priority="96"/>
  </conditionalFormatting>
  <conditionalFormatting sqref="L35">
    <cfRule type="duplicateValues" dxfId="202" priority="95"/>
  </conditionalFormatting>
  <conditionalFormatting sqref="G39:G40">
    <cfRule type="duplicateValues" dxfId="201" priority="94"/>
  </conditionalFormatting>
  <conditionalFormatting sqref="L39:L40">
    <cfRule type="duplicateValues" dxfId="200" priority="93"/>
  </conditionalFormatting>
  <conditionalFormatting sqref="L32">
    <cfRule type="duplicateValues" dxfId="199" priority="89"/>
  </conditionalFormatting>
  <conditionalFormatting sqref="G45:G46">
    <cfRule type="duplicateValues" dxfId="198" priority="88"/>
  </conditionalFormatting>
  <conditionalFormatting sqref="Q71">
    <cfRule type="duplicateValues" dxfId="197" priority="81"/>
  </conditionalFormatting>
  <conditionalFormatting sqref="G43">
    <cfRule type="duplicateValues" dxfId="196" priority="80"/>
  </conditionalFormatting>
  <conditionalFormatting sqref="L43:L44">
    <cfRule type="duplicateValues" dxfId="195" priority="79"/>
  </conditionalFormatting>
  <conditionalFormatting sqref="G44">
    <cfRule type="duplicateValues" dxfId="194" priority="75"/>
  </conditionalFormatting>
  <conditionalFormatting sqref="G46">
    <cfRule type="duplicateValues" dxfId="193" priority="73"/>
  </conditionalFormatting>
  <conditionalFormatting sqref="L38">
    <cfRule type="duplicateValues" dxfId="192" priority="72"/>
  </conditionalFormatting>
  <conditionalFormatting sqref="L43">
    <cfRule type="duplicateValues" dxfId="191" priority="71"/>
  </conditionalFormatting>
  <conditionalFormatting sqref="L44">
    <cfRule type="duplicateValues" dxfId="190" priority="67"/>
  </conditionalFormatting>
  <conditionalFormatting sqref="L46">
    <cfRule type="duplicateValues" dxfId="189" priority="63"/>
  </conditionalFormatting>
  <conditionalFormatting sqref="G47:G48">
    <cfRule type="duplicateValues" dxfId="188" priority="59"/>
  </conditionalFormatting>
  <conditionalFormatting sqref="L47:L70">
    <cfRule type="duplicateValues" dxfId="187" priority="236"/>
  </conditionalFormatting>
  <conditionalFormatting sqref="L45:L70">
    <cfRule type="duplicateValues" dxfId="186" priority="237"/>
  </conditionalFormatting>
  <conditionalFormatting sqref="G49:G70">
    <cfRule type="duplicateValues" dxfId="185" priority="56"/>
  </conditionalFormatting>
  <conditionalFormatting sqref="L39">
    <cfRule type="duplicateValues" dxfId="184" priority="55"/>
  </conditionalFormatting>
  <conditionalFormatting sqref="L47">
    <cfRule type="duplicateValues" dxfId="183" priority="47"/>
  </conditionalFormatting>
  <conditionalFormatting sqref="L48">
    <cfRule type="duplicateValues" dxfId="182" priority="43"/>
  </conditionalFormatting>
  <conditionalFormatting sqref="L50:L70">
    <cfRule type="duplicateValues" dxfId="181" priority="39"/>
  </conditionalFormatting>
  <conditionalFormatting sqref="L36">
    <cfRule type="duplicateValues" dxfId="180" priority="31"/>
  </conditionalFormatting>
  <conditionalFormatting sqref="L55">
    <cfRule type="duplicateValues" dxfId="179" priority="30"/>
  </conditionalFormatting>
  <conditionalFormatting sqref="G55">
    <cfRule type="duplicateValues" dxfId="178" priority="29"/>
  </conditionalFormatting>
  <conditionalFormatting sqref="L49">
    <cfRule type="duplicateValues" dxfId="177" priority="28"/>
  </conditionalFormatting>
  <conditionalFormatting sqref="L31">
    <cfRule type="duplicateValues" dxfId="176" priority="24"/>
  </conditionalFormatting>
  <conditionalFormatting sqref="L31">
    <cfRule type="duplicateValues" dxfId="175" priority="23"/>
  </conditionalFormatting>
  <conditionalFormatting sqref="L55">
    <cfRule type="duplicateValues" dxfId="174" priority="22"/>
  </conditionalFormatting>
  <conditionalFormatting sqref="B1:B1048576">
    <cfRule type="duplicateValues" dxfId="173" priority="21"/>
  </conditionalFormatting>
  <conditionalFormatting sqref="G68:G70">
    <cfRule type="duplicateValues" dxfId="172" priority="20"/>
  </conditionalFormatting>
  <conditionalFormatting sqref="G68:G70">
    <cfRule type="duplicateValues" dxfId="171" priority="19"/>
  </conditionalFormatting>
  <conditionalFormatting sqref="G67">
    <cfRule type="duplicateValues" dxfId="170" priority="18"/>
  </conditionalFormatting>
  <conditionalFormatting sqref="G67">
    <cfRule type="duplicateValues" dxfId="169" priority="17"/>
  </conditionalFormatting>
  <conditionalFormatting sqref="G68:G70">
    <cfRule type="duplicateValues" dxfId="168" priority="16"/>
  </conditionalFormatting>
  <conditionalFormatting sqref="G68:G70">
    <cfRule type="duplicateValues" dxfId="167" priority="15"/>
  </conditionalFormatting>
  <conditionalFormatting sqref="G64:G66">
    <cfRule type="duplicateValues" dxfId="166" priority="14"/>
  </conditionalFormatting>
  <conditionalFormatting sqref="G64:G66">
    <cfRule type="duplicateValues" dxfId="165" priority="13"/>
  </conditionalFormatting>
  <conditionalFormatting sqref="G66">
    <cfRule type="duplicateValues" dxfId="164" priority="12"/>
  </conditionalFormatting>
  <conditionalFormatting sqref="G66">
    <cfRule type="duplicateValues" dxfId="163" priority="11"/>
  </conditionalFormatting>
  <conditionalFormatting sqref="G65">
    <cfRule type="duplicateValues" dxfId="162" priority="10"/>
  </conditionalFormatting>
  <conditionalFormatting sqref="G65">
    <cfRule type="duplicateValues" dxfId="161" priority="9"/>
  </conditionalFormatting>
  <conditionalFormatting sqref="G66">
    <cfRule type="duplicateValues" dxfId="160" priority="8"/>
  </conditionalFormatting>
  <conditionalFormatting sqref="G66">
    <cfRule type="duplicateValues" dxfId="159" priority="7"/>
  </conditionalFormatting>
  <conditionalFormatting sqref="G70">
    <cfRule type="duplicateValues" dxfId="158" priority="6"/>
  </conditionalFormatting>
  <conditionalFormatting sqref="G70">
    <cfRule type="duplicateValues" dxfId="157" priority="5"/>
  </conditionalFormatting>
  <conditionalFormatting sqref="G70">
    <cfRule type="duplicateValues" dxfId="156" priority="4"/>
  </conditionalFormatting>
  <conditionalFormatting sqref="G70">
    <cfRule type="duplicateValues" dxfId="155" priority="3"/>
  </conditionalFormatting>
  <conditionalFormatting sqref="G70">
    <cfRule type="duplicateValues" dxfId="154" priority="2"/>
  </conditionalFormatting>
  <conditionalFormatting sqref="G70">
    <cfRule type="duplicateValues" dxfId="153" priority="1"/>
  </conditionalFormatting>
  <printOptions horizontalCentered="1"/>
  <pageMargins left="0.23622047244094491" right="0.23622047244094491" top="0.27559055118110237" bottom="0.27559055118110237" header="0.31496062992125984" footer="0.15748031496062992"/>
  <pageSetup paperSize="9" scale="35" orientation="landscape" r:id="rId1"/>
  <headerFooter>
    <oddFooter>&amp;C&amp;P/&amp;N&amp;R&amp;F</oddFooter>
  </headerFooter>
  <rowBreaks count="8" manualBreakCount="8">
    <brk id="11" max="16383" man="1"/>
    <brk id="18" max="19" man="1"/>
    <brk id="25" max="16383" man="1"/>
    <brk id="32" max="19" man="1"/>
    <brk id="37" max="19" man="1"/>
    <brk id="43" max="19" man="1"/>
    <brk id="48" max="19" man="1"/>
    <brk id="5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59"/>
  <sheetViews>
    <sheetView topLeftCell="C1" workbookViewId="0">
      <selection activeCell="F1" sqref="F1:F2"/>
    </sheetView>
  </sheetViews>
  <sheetFormatPr defaultRowHeight="15"/>
  <cols>
    <col min="2" max="2" width="18" customWidth="1"/>
    <col min="6" max="6" width="15.140625" customWidth="1"/>
    <col min="9" max="9" width="21.7109375" customWidth="1"/>
    <col min="14" max="14" width="11.85546875" customWidth="1"/>
    <col min="16" max="16" width="10.85546875" customWidth="1"/>
    <col min="18" max="18" width="21.5703125" customWidth="1"/>
    <col min="19" max="19" width="28.85546875" customWidth="1"/>
  </cols>
  <sheetData>
    <row r="1" spans="1:19" ht="36" customHeight="1">
      <c r="A1" s="495" t="s">
        <v>1</v>
      </c>
      <c r="B1" s="497" t="s">
        <v>9</v>
      </c>
      <c r="C1" s="499" t="s">
        <v>10</v>
      </c>
      <c r="D1" s="493" t="s">
        <v>3</v>
      </c>
      <c r="E1" s="493" t="s">
        <v>7</v>
      </c>
      <c r="F1" s="493" t="s">
        <v>60</v>
      </c>
      <c r="G1" s="499" t="s">
        <v>2</v>
      </c>
      <c r="H1" s="493" t="s">
        <v>8</v>
      </c>
      <c r="I1" s="493" t="s">
        <v>11</v>
      </c>
      <c r="J1" s="497" t="s">
        <v>17</v>
      </c>
      <c r="K1" s="499" t="s">
        <v>4</v>
      </c>
      <c r="L1" s="493" t="s">
        <v>5</v>
      </c>
      <c r="M1" s="493" t="s">
        <v>59</v>
      </c>
      <c r="N1" s="497" t="s">
        <v>12</v>
      </c>
      <c r="O1" s="503" t="s">
        <v>14</v>
      </c>
      <c r="P1" s="493" t="s">
        <v>13</v>
      </c>
      <c r="Q1" s="499" t="s">
        <v>0</v>
      </c>
      <c r="R1" s="493" t="s">
        <v>6</v>
      </c>
      <c r="S1" s="501" t="s">
        <v>15</v>
      </c>
    </row>
    <row r="2" spans="1:19" ht="33.75" customHeight="1" thickBot="1">
      <c r="A2" s="496"/>
      <c r="B2" s="498"/>
      <c r="C2" s="500"/>
      <c r="D2" s="494"/>
      <c r="E2" s="494"/>
      <c r="F2" s="494"/>
      <c r="G2" s="500"/>
      <c r="H2" s="494"/>
      <c r="I2" s="494"/>
      <c r="J2" s="498"/>
      <c r="K2" s="500"/>
      <c r="L2" s="494"/>
      <c r="M2" s="494"/>
      <c r="N2" s="498"/>
      <c r="O2" s="504"/>
      <c r="P2" s="494"/>
      <c r="Q2" s="500"/>
      <c r="R2" s="494"/>
      <c r="S2" s="502"/>
    </row>
    <row r="3" spans="1:19" ht="12" customHeight="1">
      <c r="A3" s="123"/>
      <c r="B3" s="358"/>
      <c r="C3" s="359"/>
      <c r="D3" s="46"/>
      <c r="E3" s="394"/>
      <c r="F3" s="361"/>
      <c r="G3" s="48"/>
      <c r="H3" s="394"/>
      <c r="I3" s="361"/>
      <c r="J3" s="357"/>
      <c r="K3" s="359"/>
      <c r="L3" s="361"/>
      <c r="M3" s="394"/>
      <c r="N3" s="394"/>
      <c r="O3" s="362"/>
      <c r="P3" s="394"/>
      <c r="Q3" s="356"/>
      <c r="R3" s="46"/>
      <c r="S3" s="360"/>
    </row>
    <row r="4" spans="1:19" ht="69.75">
      <c r="A4" s="247">
        <v>37</v>
      </c>
      <c r="B4" s="248" t="s">
        <v>229</v>
      </c>
      <c r="C4" s="247">
        <v>15111</v>
      </c>
      <c r="D4" s="249" t="s">
        <v>20</v>
      </c>
      <c r="E4" s="250">
        <v>43440</v>
      </c>
      <c r="F4" s="251">
        <v>13151110928700</v>
      </c>
      <c r="G4" s="252">
        <v>5</v>
      </c>
      <c r="H4" s="253">
        <v>7.14</v>
      </c>
      <c r="I4" s="254" t="s">
        <v>207</v>
      </c>
      <c r="J4" s="247" t="s">
        <v>18</v>
      </c>
      <c r="K4" s="255" t="s">
        <v>286</v>
      </c>
      <c r="L4" s="248" t="s">
        <v>231</v>
      </c>
      <c r="M4" s="254" t="s">
        <v>58</v>
      </c>
      <c r="N4" s="256">
        <v>43524</v>
      </c>
      <c r="O4" s="247" t="s">
        <v>116</v>
      </c>
      <c r="P4" s="256" t="s">
        <v>52</v>
      </c>
      <c r="Q4" s="247">
        <v>7.14</v>
      </c>
      <c r="R4" s="254" t="s">
        <v>345</v>
      </c>
      <c r="S4" s="257" t="s">
        <v>394</v>
      </c>
    </row>
    <row r="5" spans="1:19" ht="64.5">
      <c r="A5" s="247">
        <v>11</v>
      </c>
      <c r="B5" s="248" t="s">
        <v>25</v>
      </c>
      <c r="C5" s="247">
        <v>15113</v>
      </c>
      <c r="D5" s="249" t="s">
        <v>24</v>
      </c>
      <c r="E5" s="250">
        <v>42797</v>
      </c>
      <c r="F5" s="258">
        <v>27151130721400</v>
      </c>
      <c r="G5" s="252">
        <v>200</v>
      </c>
      <c r="H5" s="253">
        <v>64</v>
      </c>
      <c r="I5" s="248" t="s">
        <v>40</v>
      </c>
      <c r="J5" s="247" t="s">
        <v>18</v>
      </c>
      <c r="K5" s="259" t="s">
        <v>82</v>
      </c>
      <c r="L5" s="248" t="s">
        <v>33</v>
      </c>
      <c r="M5" s="254" t="s">
        <v>58</v>
      </c>
      <c r="N5" s="256">
        <v>43129</v>
      </c>
      <c r="O5" s="247" t="s">
        <v>18</v>
      </c>
      <c r="P5" s="256">
        <v>43134</v>
      </c>
      <c r="Q5" s="247">
        <v>64</v>
      </c>
      <c r="R5" s="254" t="s">
        <v>50</v>
      </c>
      <c r="S5" s="248" t="s">
        <v>52</v>
      </c>
    </row>
    <row r="6" spans="1:19" ht="69.75">
      <c r="A6" s="247">
        <v>15</v>
      </c>
      <c r="B6" s="248" t="s">
        <v>65</v>
      </c>
      <c r="C6" s="247">
        <v>15117</v>
      </c>
      <c r="D6" s="249" t="s">
        <v>61</v>
      </c>
      <c r="E6" s="250">
        <v>43150</v>
      </c>
      <c r="F6" s="258">
        <v>27151170144100</v>
      </c>
      <c r="G6" s="252">
        <v>145</v>
      </c>
      <c r="H6" s="253">
        <v>88</v>
      </c>
      <c r="I6" s="248" t="s">
        <v>40</v>
      </c>
      <c r="J6" s="247" t="s">
        <v>18</v>
      </c>
      <c r="K6" s="259" t="s">
        <v>95</v>
      </c>
      <c r="L6" s="248" t="s">
        <v>62</v>
      </c>
      <c r="M6" s="254" t="s">
        <v>41</v>
      </c>
      <c r="N6" s="256">
        <v>43235</v>
      </c>
      <c r="O6" s="247" t="s">
        <v>18</v>
      </c>
      <c r="P6" s="256">
        <v>43252</v>
      </c>
      <c r="Q6" s="247">
        <v>88</v>
      </c>
      <c r="R6" s="254" t="s">
        <v>50</v>
      </c>
      <c r="S6" s="248" t="s">
        <v>52</v>
      </c>
    </row>
    <row r="7" spans="1:19" ht="76.5">
      <c r="A7" s="247">
        <v>44</v>
      </c>
      <c r="B7" s="248" t="s">
        <v>279</v>
      </c>
      <c r="C7" s="247">
        <v>15117</v>
      </c>
      <c r="D7" s="249" t="s">
        <v>20</v>
      </c>
      <c r="E7" s="250">
        <v>43440</v>
      </c>
      <c r="F7" s="251">
        <v>28151170084802</v>
      </c>
      <c r="G7" s="252">
        <v>19</v>
      </c>
      <c r="H7" s="260">
        <v>8</v>
      </c>
      <c r="I7" s="254" t="s">
        <v>207</v>
      </c>
      <c r="J7" s="247" t="s">
        <v>18</v>
      </c>
      <c r="K7" s="255" t="s">
        <v>339</v>
      </c>
      <c r="L7" s="248" t="s">
        <v>62</v>
      </c>
      <c r="M7" s="254" t="s">
        <v>126</v>
      </c>
      <c r="N7" s="256" t="s">
        <v>52</v>
      </c>
      <c r="O7" s="247" t="s">
        <v>52</v>
      </c>
      <c r="P7" s="256" t="s">
        <v>52</v>
      </c>
      <c r="Q7" s="247" t="s">
        <v>52</v>
      </c>
      <c r="R7" s="261" t="s">
        <v>341</v>
      </c>
      <c r="S7" s="261" t="s">
        <v>222</v>
      </c>
    </row>
    <row r="8" spans="1:19" ht="89.25">
      <c r="A8" s="247">
        <v>41</v>
      </c>
      <c r="B8" s="248" t="s">
        <v>264</v>
      </c>
      <c r="C8" s="247">
        <v>15118</v>
      </c>
      <c r="D8" s="249" t="s">
        <v>20</v>
      </c>
      <c r="E8" s="250">
        <v>43393</v>
      </c>
      <c r="F8" s="258">
        <v>12151180980204</v>
      </c>
      <c r="G8" s="252">
        <v>5</v>
      </c>
      <c r="H8" s="253">
        <v>3.25</v>
      </c>
      <c r="I8" s="254" t="s">
        <v>118</v>
      </c>
      <c r="J8" s="247" t="s">
        <v>18</v>
      </c>
      <c r="K8" s="255" t="s">
        <v>298</v>
      </c>
      <c r="L8" s="248" t="s">
        <v>265</v>
      </c>
      <c r="M8" s="254" t="s">
        <v>126</v>
      </c>
      <c r="N8" s="256" t="s">
        <v>52</v>
      </c>
      <c r="O8" s="247" t="s">
        <v>52</v>
      </c>
      <c r="P8" s="256" t="s">
        <v>52</v>
      </c>
      <c r="Q8" s="247" t="s">
        <v>52</v>
      </c>
      <c r="R8" s="261" t="s">
        <v>299</v>
      </c>
      <c r="S8" s="261" t="s">
        <v>222</v>
      </c>
    </row>
    <row r="9" spans="1:19" ht="76.5">
      <c r="A9" s="247">
        <v>22</v>
      </c>
      <c r="B9" s="248" t="s">
        <v>131</v>
      </c>
      <c r="C9" s="247">
        <v>15127</v>
      </c>
      <c r="D9" s="249" t="s">
        <v>72</v>
      </c>
      <c r="E9" s="250">
        <v>42930</v>
      </c>
      <c r="F9" s="258">
        <v>17151271746812</v>
      </c>
      <c r="G9" s="252">
        <v>3</v>
      </c>
      <c r="H9" s="253">
        <v>3.97</v>
      </c>
      <c r="I9" s="254" t="s">
        <v>132</v>
      </c>
      <c r="J9" s="247" t="s">
        <v>18</v>
      </c>
      <c r="K9" s="259" t="s">
        <v>213</v>
      </c>
      <c r="L9" s="248" t="s">
        <v>133</v>
      </c>
      <c r="M9" s="254" t="s">
        <v>58</v>
      </c>
      <c r="N9" s="256">
        <v>43493</v>
      </c>
      <c r="O9" s="247" t="s">
        <v>116</v>
      </c>
      <c r="P9" s="256" t="s">
        <v>52</v>
      </c>
      <c r="Q9" s="247">
        <v>3.97</v>
      </c>
      <c r="R9" s="254" t="s">
        <v>266</v>
      </c>
      <c r="S9" s="257" t="s">
        <v>394</v>
      </c>
    </row>
    <row r="10" spans="1:19" ht="89.25">
      <c r="A10" s="247">
        <v>6</v>
      </c>
      <c r="B10" s="248" t="s">
        <v>30</v>
      </c>
      <c r="C10" s="247">
        <v>15132</v>
      </c>
      <c r="D10" s="249" t="s">
        <v>20</v>
      </c>
      <c r="E10" s="250">
        <v>42741</v>
      </c>
      <c r="F10" s="258">
        <v>13151322030405</v>
      </c>
      <c r="G10" s="252">
        <v>5</v>
      </c>
      <c r="H10" s="253">
        <v>10</v>
      </c>
      <c r="I10" s="248" t="s">
        <v>42</v>
      </c>
      <c r="J10" s="247" t="s">
        <v>18</v>
      </c>
      <c r="K10" s="259" t="s">
        <v>79</v>
      </c>
      <c r="L10" s="248" t="s">
        <v>34</v>
      </c>
      <c r="M10" s="254" t="s">
        <v>41</v>
      </c>
      <c r="N10" s="256">
        <v>43086</v>
      </c>
      <c r="O10" s="247" t="s">
        <v>18</v>
      </c>
      <c r="P10" s="256">
        <v>43090</v>
      </c>
      <c r="Q10" s="247">
        <v>10</v>
      </c>
      <c r="R10" s="254" t="s">
        <v>50</v>
      </c>
      <c r="S10" s="248" t="s">
        <v>52</v>
      </c>
    </row>
    <row r="11" spans="1:19" ht="89.25">
      <c r="A11" s="247">
        <v>35</v>
      </c>
      <c r="B11" s="248" t="s">
        <v>219</v>
      </c>
      <c r="C11" s="247">
        <v>15132</v>
      </c>
      <c r="D11" s="249" t="s">
        <v>20</v>
      </c>
      <c r="E11" s="250">
        <v>43397</v>
      </c>
      <c r="F11" s="251" t="s">
        <v>221</v>
      </c>
      <c r="G11" s="252">
        <v>13</v>
      </c>
      <c r="H11" s="253">
        <v>18.36</v>
      </c>
      <c r="I11" s="254" t="s">
        <v>118</v>
      </c>
      <c r="J11" s="247" t="s">
        <v>18</v>
      </c>
      <c r="K11" s="259" t="s">
        <v>235</v>
      </c>
      <c r="L11" s="248" t="s">
        <v>220</v>
      </c>
      <c r="M11" s="254" t="s">
        <v>41</v>
      </c>
      <c r="N11" s="256">
        <v>43549</v>
      </c>
      <c r="O11" s="247" t="s">
        <v>52</v>
      </c>
      <c r="P11" s="256" t="s">
        <v>52</v>
      </c>
      <c r="Q11" s="247">
        <v>18.36</v>
      </c>
      <c r="R11" s="254" t="s">
        <v>366</v>
      </c>
      <c r="S11" s="257" t="s">
        <v>395</v>
      </c>
    </row>
    <row r="12" spans="1:19" ht="72.75">
      <c r="A12" s="247">
        <v>16</v>
      </c>
      <c r="B12" s="248" t="s">
        <v>67</v>
      </c>
      <c r="C12" s="247">
        <v>15138</v>
      </c>
      <c r="D12" s="249" t="s">
        <v>104</v>
      </c>
      <c r="E12" s="250">
        <v>43168</v>
      </c>
      <c r="F12" s="258">
        <v>27151380994405</v>
      </c>
      <c r="G12" s="252">
        <v>60</v>
      </c>
      <c r="H12" s="253">
        <v>23.76</v>
      </c>
      <c r="I12" s="248" t="s">
        <v>69</v>
      </c>
      <c r="J12" s="247" t="s">
        <v>18</v>
      </c>
      <c r="K12" s="259" t="s">
        <v>287</v>
      </c>
      <c r="L12" s="248" t="s">
        <v>70</v>
      </c>
      <c r="M12" s="254" t="s">
        <v>41</v>
      </c>
      <c r="N12" s="256">
        <v>43391</v>
      </c>
      <c r="O12" s="247" t="s">
        <v>18</v>
      </c>
      <c r="P12" s="256">
        <v>43468</v>
      </c>
      <c r="Q12" s="247">
        <v>23.76</v>
      </c>
      <c r="R12" s="254" t="s">
        <v>50</v>
      </c>
      <c r="S12" s="254" t="s">
        <v>52</v>
      </c>
    </row>
    <row r="13" spans="1:19" ht="72.75">
      <c r="A13" s="247">
        <v>18</v>
      </c>
      <c r="B13" s="248" t="s">
        <v>71</v>
      </c>
      <c r="C13" s="247">
        <v>15171</v>
      </c>
      <c r="D13" s="249" t="s">
        <v>72</v>
      </c>
      <c r="E13" s="250">
        <v>43193</v>
      </c>
      <c r="F13" s="258">
        <v>13151717096201</v>
      </c>
      <c r="G13" s="252">
        <v>6</v>
      </c>
      <c r="H13" s="253">
        <v>5.2</v>
      </c>
      <c r="I13" s="248" t="s">
        <v>40</v>
      </c>
      <c r="J13" s="247" t="s">
        <v>18</v>
      </c>
      <c r="K13" s="259" t="s">
        <v>115</v>
      </c>
      <c r="L13" s="248" t="s">
        <v>73</v>
      </c>
      <c r="M13" s="254" t="s">
        <v>58</v>
      </c>
      <c r="N13" s="256">
        <v>43341</v>
      </c>
      <c r="O13" s="247" t="s">
        <v>18</v>
      </c>
      <c r="P13" s="256">
        <v>43367</v>
      </c>
      <c r="Q13" s="247">
        <v>5.2</v>
      </c>
      <c r="R13" s="254" t="s">
        <v>50</v>
      </c>
      <c r="S13" s="248" t="s">
        <v>52</v>
      </c>
    </row>
    <row r="14" spans="1:19" ht="69.75">
      <c r="A14" s="247">
        <v>29</v>
      </c>
      <c r="B14" s="248" t="s">
        <v>195</v>
      </c>
      <c r="C14" s="247">
        <v>15171</v>
      </c>
      <c r="D14" s="249" t="s">
        <v>196</v>
      </c>
      <c r="E14" s="250">
        <v>43374</v>
      </c>
      <c r="F14" s="251" t="s">
        <v>198</v>
      </c>
      <c r="G14" s="252">
        <v>5</v>
      </c>
      <c r="H14" s="253">
        <v>5</v>
      </c>
      <c r="I14" s="254" t="s">
        <v>40</v>
      </c>
      <c r="J14" s="247" t="s">
        <v>18</v>
      </c>
      <c r="K14" s="259" t="s">
        <v>212</v>
      </c>
      <c r="L14" s="248" t="s">
        <v>197</v>
      </c>
      <c r="M14" s="262" t="s">
        <v>41</v>
      </c>
      <c r="N14" s="256">
        <v>43483</v>
      </c>
      <c r="O14" s="247" t="s">
        <v>18</v>
      </c>
      <c r="P14" s="256">
        <v>43509</v>
      </c>
      <c r="Q14" s="247">
        <v>5</v>
      </c>
      <c r="R14" s="254" t="s">
        <v>50</v>
      </c>
      <c r="S14" s="254" t="s">
        <v>52</v>
      </c>
    </row>
    <row r="15" spans="1:19" ht="63.75">
      <c r="A15" s="247">
        <v>55</v>
      </c>
      <c r="B15" s="248" t="s">
        <v>402</v>
      </c>
      <c r="C15" s="247">
        <v>15171</v>
      </c>
      <c r="D15" s="249" t="s">
        <v>24</v>
      </c>
      <c r="E15" s="250">
        <v>43564</v>
      </c>
      <c r="F15" s="251" t="s">
        <v>403</v>
      </c>
      <c r="G15" s="252">
        <v>6</v>
      </c>
      <c r="H15" s="260">
        <v>8.91</v>
      </c>
      <c r="I15" s="263" t="s">
        <v>404</v>
      </c>
      <c r="J15" s="247" t="s">
        <v>18</v>
      </c>
      <c r="K15" s="264" t="s">
        <v>204</v>
      </c>
      <c r="L15" s="248" t="s">
        <v>405</v>
      </c>
      <c r="M15" s="254" t="s">
        <v>126</v>
      </c>
      <c r="N15" s="256" t="s">
        <v>52</v>
      </c>
      <c r="O15" s="247" t="s">
        <v>52</v>
      </c>
      <c r="P15" s="256" t="s">
        <v>52</v>
      </c>
      <c r="Q15" s="247" t="s">
        <v>52</v>
      </c>
      <c r="R15" s="265" t="s">
        <v>406</v>
      </c>
      <c r="S15" s="264" t="s">
        <v>52</v>
      </c>
    </row>
    <row r="16" spans="1:19" ht="76.5">
      <c r="A16" s="247">
        <v>10</v>
      </c>
      <c r="B16" s="248" t="s">
        <v>21</v>
      </c>
      <c r="C16" s="247">
        <v>15172</v>
      </c>
      <c r="D16" s="249" t="s">
        <v>20</v>
      </c>
      <c r="E16" s="250">
        <v>42797</v>
      </c>
      <c r="F16" s="258">
        <v>18151723474200</v>
      </c>
      <c r="G16" s="252">
        <v>12</v>
      </c>
      <c r="H16" s="253">
        <v>32</v>
      </c>
      <c r="I16" s="248" t="s">
        <v>40</v>
      </c>
      <c r="J16" s="247" t="s">
        <v>18</v>
      </c>
      <c r="K16" s="259" t="s">
        <v>83</v>
      </c>
      <c r="L16" s="248" t="s">
        <v>187</v>
      </c>
      <c r="M16" s="254" t="s">
        <v>41</v>
      </c>
      <c r="N16" s="256">
        <v>43088</v>
      </c>
      <c r="O16" s="247" t="s">
        <v>18</v>
      </c>
      <c r="P16" s="256">
        <v>43096</v>
      </c>
      <c r="Q16" s="247">
        <v>32</v>
      </c>
      <c r="R16" s="254" t="s">
        <v>50</v>
      </c>
      <c r="S16" s="248" t="s">
        <v>52</v>
      </c>
    </row>
    <row r="17" spans="1:19" ht="75.75">
      <c r="A17" s="247">
        <v>33</v>
      </c>
      <c r="B17" s="248" t="s">
        <v>365</v>
      </c>
      <c r="C17" s="247">
        <v>15172</v>
      </c>
      <c r="D17" s="249" t="s">
        <v>20</v>
      </c>
      <c r="E17" s="250">
        <v>43402</v>
      </c>
      <c r="F17" s="251">
        <v>18151723471501</v>
      </c>
      <c r="G17" s="252">
        <v>5</v>
      </c>
      <c r="H17" s="253">
        <v>7.4</v>
      </c>
      <c r="I17" s="288" t="s">
        <v>118</v>
      </c>
      <c r="J17" s="247" t="s">
        <v>18</v>
      </c>
      <c r="K17" s="289" t="s">
        <v>304</v>
      </c>
      <c r="L17" s="248" t="s">
        <v>305</v>
      </c>
      <c r="M17" s="254" t="s">
        <v>126</v>
      </c>
      <c r="N17" s="256" t="s">
        <v>52</v>
      </c>
      <c r="O17" s="247" t="s">
        <v>52</v>
      </c>
      <c r="P17" s="256" t="s">
        <v>52</v>
      </c>
      <c r="Q17" s="247" t="s">
        <v>52</v>
      </c>
      <c r="R17" s="261" t="s">
        <v>348</v>
      </c>
      <c r="S17" s="261" t="s">
        <v>222</v>
      </c>
    </row>
    <row r="18" spans="1:19" ht="64.5">
      <c r="A18" s="247">
        <v>2</v>
      </c>
      <c r="B18" s="247" t="s">
        <v>23</v>
      </c>
      <c r="C18" s="247">
        <v>15173</v>
      </c>
      <c r="D18" s="266" t="s">
        <v>225</v>
      </c>
      <c r="E18" s="250">
        <v>42563</v>
      </c>
      <c r="F18" s="267">
        <v>13151734972100</v>
      </c>
      <c r="G18" s="268">
        <v>12</v>
      </c>
      <c r="H18" s="269">
        <v>3</v>
      </c>
      <c r="I18" s="248" t="s">
        <v>19</v>
      </c>
      <c r="J18" s="247" t="s">
        <v>18</v>
      </c>
      <c r="K18" s="259" t="s">
        <v>74</v>
      </c>
      <c r="L18" s="248" t="s">
        <v>47</v>
      </c>
      <c r="M18" s="254" t="s">
        <v>41</v>
      </c>
      <c r="N18" s="256">
        <v>42579</v>
      </c>
      <c r="O18" s="247" t="s">
        <v>18</v>
      </c>
      <c r="P18" s="256">
        <v>42605</v>
      </c>
      <c r="Q18" s="247">
        <v>3</v>
      </c>
      <c r="R18" s="254" t="s">
        <v>50</v>
      </c>
      <c r="S18" s="248" t="s">
        <v>52</v>
      </c>
    </row>
    <row r="19" spans="1:19" ht="102">
      <c r="A19" s="247">
        <v>53</v>
      </c>
      <c r="B19" s="248" t="s">
        <v>379</v>
      </c>
      <c r="C19" s="247">
        <v>15173</v>
      </c>
      <c r="D19" s="266" t="s">
        <v>329</v>
      </c>
      <c r="E19" s="250">
        <v>43521</v>
      </c>
      <c r="F19" s="251">
        <v>27151730365512</v>
      </c>
      <c r="G19" s="252">
        <v>68</v>
      </c>
      <c r="H19" s="260">
        <v>46.2</v>
      </c>
      <c r="I19" s="254" t="s">
        <v>332</v>
      </c>
      <c r="J19" s="247" t="s">
        <v>18</v>
      </c>
      <c r="K19" s="264" t="s">
        <v>204</v>
      </c>
      <c r="L19" s="248" t="s">
        <v>374</v>
      </c>
      <c r="M19" s="254" t="s">
        <v>126</v>
      </c>
      <c r="N19" s="256" t="s">
        <v>52</v>
      </c>
      <c r="O19" s="247" t="s">
        <v>52</v>
      </c>
      <c r="P19" s="256" t="s">
        <v>52</v>
      </c>
      <c r="Q19" s="247" t="s">
        <v>52</v>
      </c>
      <c r="R19" s="265" t="s">
        <v>373</v>
      </c>
      <c r="S19" s="264" t="s">
        <v>52</v>
      </c>
    </row>
    <row r="20" spans="1:19" ht="114.75">
      <c r="A20" s="247">
        <v>4</v>
      </c>
      <c r="B20" s="248" t="s">
        <v>87</v>
      </c>
      <c r="C20" s="247">
        <v>15175</v>
      </c>
      <c r="D20" s="249" t="s">
        <v>24</v>
      </c>
      <c r="E20" s="250">
        <v>42625</v>
      </c>
      <c r="F20" s="258">
        <v>27151758887001</v>
      </c>
      <c r="G20" s="252">
        <v>857</v>
      </c>
      <c r="H20" s="253">
        <v>25.5</v>
      </c>
      <c r="I20" s="248" t="s">
        <v>49</v>
      </c>
      <c r="J20" s="247" t="s">
        <v>18</v>
      </c>
      <c r="K20" s="259" t="s">
        <v>77</v>
      </c>
      <c r="L20" s="248" t="s">
        <v>36</v>
      </c>
      <c r="M20" s="254" t="s">
        <v>41</v>
      </c>
      <c r="N20" s="256">
        <v>43117</v>
      </c>
      <c r="O20" s="247" t="s">
        <v>18</v>
      </c>
      <c r="P20" s="256">
        <v>43160</v>
      </c>
      <c r="Q20" s="247">
        <v>25.5</v>
      </c>
      <c r="R20" s="254" t="s">
        <v>50</v>
      </c>
      <c r="S20" s="248" t="s">
        <v>52</v>
      </c>
    </row>
    <row r="21" spans="1:19" ht="76.5">
      <c r="A21" s="247">
        <v>7</v>
      </c>
      <c r="B21" s="248" t="s">
        <v>29</v>
      </c>
      <c r="C21" s="247">
        <v>15175</v>
      </c>
      <c r="D21" s="249" t="s">
        <v>20</v>
      </c>
      <c r="E21" s="250">
        <v>42761</v>
      </c>
      <c r="F21" s="258">
        <v>17151753136101</v>
      </c>
      <c r="G21" s="252">
        <v>5</v>
      </c>
      <c r="H21" s="253">
        <v>10</v>
      </c>
      <c r="I21" s="248" t="s">
        <v>48</v>
      </c>
      <c r="J21" s="247" t="s">
        <v>18</v>
      </c>
      <c r="K21" s="259" t="s">
        <v>80</v>
      </c>
      <c r="L21" s="248" t="s">
        <v>190</v>
      </c>
      <c r="M21" s="254" t="s">
        <v>41</v>
      </c>
      <c r="N21" s="256">
        <v>43088</v>
      </c>
      <c r="O21" s="247" t="s">
        <v>18</v>
      </c>
      <c r="P21" s="256">
        <v>43089</v>
      </c>
      <c r="Q21" s="247">
        <v>10</v>
      </c>
      <c r="R21" s="254" t="s">
        <v>50</v>
      </c>
      <c r="S21" s="248" t="s">
        <v>52</v>
      </c>
    </row>
    <row r="22" spans="1:19" ht="76.5">
      <c r="A22" s="247">
        <v>14</v>
      </c>
      <c r="B22" s="248" t="s">
        <v>32</v>
      </c>
      <c r="C22" s="247">
        <v>15175</v>
      </c>
      <c r="D22" s="249" t="s">
        <v>31</v>
      </c>
      <c r="E22" s="250">
        <v>42887</v>
      </c>
      <c r="F22" s="258">
        <v>17151753132415</v>
      </c>
      <c r="G22" s="252">
        <v>5</v>
      </c>
      <c r="H22" s="253">
        <v>10</v>
      </c>
      <c r="I22" s="248" t="s">
        <v>127</v>
      </c>
      <c r="J22" s="247" t="s">
        <v>18</v>
      </c>
      <c r="K22" s="259" t="s">
        <v>84</v>
      </c>
      <c r="L22" s="248" t="s">
        <v>35</v>
      </c>
      <c r="M22" s="254" t="s">
        <v>41</v>
      </c>
      <c r="N22" s="256">
        <v>43088</v>
      </c>
      <c r="O22" s="247" t="s">
        <v>51</v>
      </c>
      <c r="P22" s="256">
        <v>43089</v>
      </c>
      <c r="Q22" s="247">
        <v>10</v>
      </c>
      <c r="R22" s="254" t="s">
        <v>50</v>
      </c>
      <c r="S22" s="248" t="s">
        <v>52</v>
      </c>
    </row>
    <row r="23" spans="1:19" ht="89.25">
      <c r="A23" s="247">
        <v>20</v>
      </c>
      <c r="B23" s="248" t="s">
        <v>408</v>
      </c>
      <c r="C23" s="247">
        <v>15175</v>
      </c>
      <c r="D23" s="249" t="s">
        <v>31</v>
      </c>
      <c r="E23" s="250">
        <v>43291</v>
      </c>
      <c r="F23" s="251">
        <v>15151758880903</v>
      </c>
      <c r="G23" s="252">
        <v>5</v>
      </c>
      <c r="H23" s="253">
        <v>3.06</v>
      </c>
      <c r="I23" s="248" t="s">
        <v>40</v>
      </c>
      <c r="J23" s="247" t="s">
        <v>18</v>
      </c>
      <c r="K23" s="259" t="s">
        <v>134</v>
      </c>
      <c r="L23" s="248" t="s">
        <v>184</v>
      </c>
      <c r="M23" s="254" t="s">
        <v>126</v>
      </c>
      <c r="N23" s="256" t="s">
        <v>52</v>
      </c>
      <c r="O23" s="247" t="s">
        <v>52</v>
      </c>
      <c r="P23" s="256" t="s">
        <v>52</v>
      </c>
      <c r="Q23" s="247" t="s">
        <v>52</v>
      </c>
      <c r="R23" s="270" t="s">
        <v>349</v>
      </c>
      <c r="S23" s="261" t="s">
        <v>222</v>
      </c>
    </row>
    <row r="24" spans="1:19" ht="75.75">
      <c r="A24" s="264">
        <v>26</v>
      </c>
      <c r="B24" s="254" t="s">
        <v>201</v>
      </c>
      <c r="C24" s="264">
        <v>15175</v>
      </c>
      <c r="D24" s="271" t="s">
        <v>20</v>
      </c>
      <c r="E24" s="272">
        <v>43380</v>
      </c>
      <c r="F24" s="273" t="s">
        <v>202</v>
      </c>
      <c r="G24" s="274">
        <v>5</v>
      </c>
      <c r="H24" s="275">
        <v>7.15</v>
      </c>
      <c r="I24" s="254" t="s">
        <v>207</v>
      </c>
      <c r="J24" s="264" t="s">
        <v>18</v>
      </c>
      <c r="K24" s="259" t="s">
        <v>360</v>
      </c>
      <c r="L24" s="254" t="s">
        <v>35</v>
      </c>
      <c r="M24" s="254" t="s">
        <v>58</v>
      </c>
      <c r="N24" s="276">
        <v>43559</v>
      </c>
      <c r="O24" s="264" t="s">
        <v>116</v>
      </c>
      <c r="P24" s="276" t="s">
        <v>52</v>
      </c>
      <c r="Q24" s="264">
        <v>7.15</v>
      </c>
      <c r="R24" s="257" t="s">
        <v>390</v>
      </c>
      <c r="S24" s="261" t="s">
        <v>364</v>
      </c>
    </row>
    <row r="25" spans="1:19" ht="69.75">
      <c r="A25" s="247">
        <v>30</v>
      </c>
      <c r="B25" s="248" t="s">
        <v>199</v>
      </c>
      <c r="C25" s="247">
        <v>15175</v>
      </c>
      <c r="D25" s="249" t="s">
        <v>20</v>
      </c>
      <c r="E25" s="250">
        <v>43413</v>
      </c>
      <c r="F25" s="251" t="s">
        <v>200</v>
      </c>
      <c r="G25" s="252">
        <v>5</v>
      </c>
      <c r="H25" s="253">
        <v>4.96</v>
      </c>
      <c r="I25" s="254" t="s">
        <v>205</v>
      </c>
      <c r="J25" s="247" t="s">
        <v>18</v>
      </c>
      <c r="K25" s="259" t="s">
        <v>228</v>
      </c>
      <c r="L25" s="248" t="s">
        <v>36</v>
      </c>
      <c r="M25" s="254" t="s">
        <v>41</v>
      </c>
      <c r="N25" s="256">
        <v>43524</v>
      </c>
      <c r="O25" s="247" t="s">
        <v>116</v>
      </c>
      <c r="P25" s="256" t="s">
        <v>52</v>
      </c>
      <c r="Q25" s="247">
        <v>4.96</v>
      </c>
      <c r="R25" s="254" t="s">
        <v>344</v>
      </c>
      <c r="S25" s="257" t="s">
        <v>394</v>
      </c>
    </row>
    <row r="26" spans="1:19" ht="102">
      <c r="A26" s="247">
        <v>31</v>
      </c>
      <c r="B26" s="248" t="s">
        <v>236</v>
      </c>
      <c r="C26" s="247">
        <v>15175</v>
      </c>
      <c r="D26" s="249" t="s">
        <v>24</v>
      </c>
      <c r="E26" s="250">
        <v>43417</v>
      </c>
      <c r="F26" s="251">
        <v>28151758887100</v>
      </c>
      <c r="G26" s="252">
        <v>19</v>
      </c>
      <c r="H26" s="253">
        <v>26.07</v>
      </c>
      <c r="I26" s="254" t="s">
        <v>49</v>
      </c>
      <c r="J26" s="247" t="s">
        <v>18</v>
      </c>
      <c r="K26" s="255" t="s">
        <v>257</v>
      </c>
      <c r="L26" s="248" t="s">
        <v>36</v>
      </c>
      <c r="M26" s="254" t="s">
        <v>126</v>
      </c>
      <c r="N26" s="256" t="s">
        <v>52</v>
      </c>
      <c r="O26" s="247" t="s">
        <v>52</v>
      </c>
      <c r="P26" s="256" t="s">
        <v>52</v>
      </c>
      <c r="Q26" s="247" t="s">
        <v>52</v>
      </c>
      <c r="R26" s="261" t="s">
        <v>267</v>
      </c>
      <c r="S26" s="277" t="s">
        <v>392</v>
      </c>
    </row>
    <row r="27" spans="1:19" s="2" customFormat="1" ht="69.75">
      <c r="A27" s="247">
        <v>32</v>
      </c>
      <c r="B27" s="248" t="s">
        <v>246</v>
      </c>
      <c r="C27" s="247">
        <v>15175</v>
      </c>
      <c r="D27" s="249" t="s">
        <v>20</v>
      </c>
      <c r="E27" s="250">
        <v>43416</v>
      </c>
      <c r="F27" s="251">
        <v>17151753121112</v>
      </c>
      <c r="G27" s="252">
        <v>10</v>
      </c>
      <c r="H27" s="253">
        <v>10.07</v>
      </c>
      <c r="I27" s="254" t="s">
        <v>245</v>
      </c>
      <c r="J27" s="247" t="s">
        <v>18</v>
      </c>
      <c r="K27" s="255" t="s">
        <v>288</v>
      </c>
      <c r="L27" s="248" t="s">
        <v>35</v>
      </c>
      <c r="M27" s="254" t="s">
        <v>41</v>
      </c>
      <c r="N27" s="256">
        <v>43522</v>
      </c>
      <c r="O27" s="247" t="s">
        <v>52</v>
      </c>
      <c r="P27" s="256" t="s">
        <v>52</v>
      </c>
      <c r="Q27" s="247">
        <v>10.07</v>
      </c>
      <c r="R27" s="254" t="s">
        <v>347</v>
      </c>
      <c r="S27" s="257" t="s">
        <v>394</v>
      </c>
    </row>
    <row r="28" spans="1:19" ht="102">
      <c r="A28" s="247">
        <v>39</v>
      </c>
      <c r="B28" s="248" t="s">
        <v>283</v>
      </c>
      <c r="C28" s="247">
        <v>15175</v>
      </c>
      <c r="D28" s="249" t="s">
        <v>20</v>
      </c>
      <c r="E28" s="250">
        <v>43344</v>
      </c>
      <c r="F28" s="251">
        <v>15151753129100</v>
      </c>
      <c r="G28" s="252">
        <v>5</v>
      </c>
      <c r="H28" s="253">
        <v>4.96</v>
      </c>
      <c r="I28" s="254" t="s">
        <v>205</v>
      </c>
      <c r="J28" s="247" t="s">
        <v>18</v>
      </c>
      <c r="K28" s="255" t="s">
        <v>269</v>
      </c>
      <c r="L28" s="248" t="s">
        <v>244</v>
      </c>
      <c r="M28" s="254" t="s">
        <v>41</v>
      </c>
      <c r="N28" s="256">
        <v>43570</v>
      </c>
      <c r="O28" s="247" t="s">
        <v>52</v>
      </c>
      <c r="P28" s="256" t="s">
        <v>52</v>
      </c>
      <c r="Q28" s="247">
        <v>4.96</v>
      </c>
      <c r="R28" s="254" t="s">
        <v>399</v>
      </c>
      <c r="S28" s="254" t="s">
        <v>364</v>
      </c>
    </row>
    <row r="29" spans="1:19" ht="76.5">
      <c r="A29" s="247">
        <v>49</v>
      </c>
      <c r="B29" s="248" t="s">
        <v>309</v>
      </c>
      <c r="C29" s="247">
        <v>15175</v>
      </c>
      <c r="D29" s="249" t="s">
        <v>20</v>
      </c>
      <c r="E29" s="250">
        <v>43486</v>
      </c>
      <c r="F29" s="251">
        <v>17151753119905</v>
      </c>
      <c r="G29" s="252">
        <v>5</v>
      </c>
      <c r="H29" s="260">
        <v>7.15</v>
      </c>
      <c r="I29" s="254" t="s">
        <v>205</v>
      </c>
      <c r="J29" s="247" t="s">
        <v>18</v>
      </c>
      <c r="K29" s="255" t="s">
        <v>362</v>
      </c>
      <c r="L29" s="248" t="s">
        <v>35</v>
      </c>
      <c r="M29" s="254" t="s">
        <v>126</v>
      </c>
      <c r="N29" s="256" t="s">
        <v>52</v>
      </c>
      <c r="O29" s="247" t="s">
        <v>52</v>
      </c>
      <c r="P29" s="256" t="s">
        <v>52</v>
      </c>
      <c r="Q29" s="247" t="s">
        <v>52</v>
      </c>
      <c r="R29" s="261" t="s">
        <v>363</v>
      </c>
      <c r="S29" s="261" t="s">
        <v>222</v>
      </c>
    </row>
    <row r="30" spans="1:19" ht="102">
      <c r="A30" s="247">
        <v>34</v>
      </c>
      <c r="B30" s="248" t="s">
        <v>326</v>
      </c>
      <c r="C30" s="247">
        <v>15175</v>
      </c>
      <c r="D30" s="249" t="s">
        <v>24</v>
      </c>
      <c r="E30" s="250">
        <v>43417</v>
      </c>
      <c r="F30" s="258">
        <v>27151758887001</v>
      </c>
      <c r="G30" s="278" t="s">
        <v>331</v>
      </c>
      <c r="H30" s="253">
        <v>88.87</v>
      </c>
      <c r="I30" s="248" t="s">
        <v>49</v>
      </c>
      <c r="J30" s="247" t="s">
        <v>18</v>
      </c>
      <c r="K30" s="264" t="s">
        <v>204</v>
      </c>
      <c r="L30" s="248" t="s">
        <v>36</v>
      </c>
      <c r="M30" s="254" t="s">
        <v>52</v>
      </c>
      <c r="N30" s="256" t="s">
        <v>52</v>
      </c>
      <c r="O30" s="247" t="s">
        <v>52</v>
      </c>
      <c r="P30" s="256" t="s">
        <v>52</v>
      </c>
      <c r="Q30" s="247" t="s">
        <v>52</v>
      </c>
      <c r="R30" s="265" t="s">
        <v>327</v>
      </c>
      <c r="S30" s="254" t="s">
        <v>335</v>
      </c>
    </row>
    <row r="31" spans="1:19">
      <c r="A31" s="290"/>
      <c r="B31" s="261"/>
      <c r="C31" s="290"/>
      <c r="D31" s="266"/>
      <c r="E31" s="291"/>
      <c r="F31" s="292"/>
      <c r="G31" s="293">
        <f>SUM(G4:G30)</f>
        <v>1490</v>
      </c>
      <c r="H31" s="293">
        <f>SUM(H4:H30)</f>
        <v>531.97999999999979</v>
      </c>
      <c r="I31" s="261"/>
      <c r="J31" s="290"/>
      <c r="K31" s="290"/>
      <c r="L31" s="261"/>
      <c r="M31" s="261"/>
      <c r="N31" s="294"/>
      <c r="O31" s="290"/>
      <c r="P31" s="294"/>
      <c r="Q31" s="290"/>
      <c r="R31" s="261"/>
      <c r="S31" s="261"/>
    </row>
    <row r="32" spans="1:19" ht="89.25">
      <c r="A32" s="247">
        <v>45</v>
      </c>
      <c r="B32" s="248" t="s">
        <v>280</v>
      </c>
      <c r="C32" s="247">
        <v>15245</v>
      </c>
      <c r="D32" s="249" t="s">
        <v>20</v>
      </c>
      <c r="E32" s="250">
        <v>43390</v>
      </c>
      <c r="F32" s="251">
        <v>20152451123102</v>
      </c>
      <c r="G32" s="252">
        <v>5</v>
      </c>
      <c r="H32" s="260">
        <v>4.9400000000000004</v>
      </c>
      <c r="I32" s="254" t="s">
        <v>205</v>
      </c>
      <c r="J32" s="247" t="s">
        <v>18</v>
      </c>
      <c r="K32" s="255" t="s">
        <v>340</v>
      </c>
      <c r="L32" s="248" t="s">
        <v>281</v>
      </c>
      <c r="M32" s="254" t="s">
        <v>126</v>
      </c>
      <c r="N32" s="256" t="s">
        <v>52</v>
      </c>
      <c r="O32" s="247" t="s">
        <v>52</v>
      </c>
      <c r="P32" s="256" t="s">
        <v>52</v>
      </c>
      <c r="Q32" s="247" t="s">
        <v>52</v>
      </c>
      <c r="R32" s="261" t="s">
        <v>341</v>
      </c>
      <c r="S32" s="261" t="s">
        <v>222</v>
      </c>
    </row>
    <row r="33" spans="1:19" ht="69.75">
      <c r="A33" s="247">
        <v>34</v>
      </c>
      <c r="B33" s="248" t="s">
        <v>237</v>
      </c>
      <c r="C33" s="247">
        <v>15331</v>
      </c>
      <c r="D33" s="249" t="s">
        <v>104</v>
      </c>
      <c r="E33" s="250">
        <v>43413</v>
      </c>
      <c r="F33" s="251" t="s">
        <v>238</v>
      </c>
      <c r="G33" s="252">
        <v>78</v>
      </c>
      <c r="H33" s="253">
        <v>50.02</v>
      </c>
      <c r="I33" s="254" t="s">
        <v>239</v>
      </c>
      <c r="J33" s="247" t="s">
        <v>18</v>
      </c>
      <c r="K33" s="255" t="s">
        <v>258</v>
      </c>
      <c r="L33" s="248" t="s">
        <v>240</v>
      </c>
      <c r="M33" s="254" t="s">
        <v>126</v>
      </c>
      <c r="N33" s="256" t="s">
        <v>52</v>
      </c>
      <c r="O33" s="247" t="s">
        <v>52</v>
      </c>
      <c r="P33" s="256" t="s">
        <v>52</v>
      </c>
      <c r="Q33" s="247" t="s">
        <v>52</v>
      </c>
      <c r="R33" s="261" t="s">
        <v>267</v>
      </c>
      <c r="S33" s="277" t="s">
        <v>393</v>
      </c>
    </row>
    <row r="34" spans="1:19" ht="76.5">
      <c r="A34" s="247">
        <v>24</v>
      </c>
      <c r="B34" s="248" t="s">
        <v>149</v>
      </c>
      <c r="C34" s="247">
        <v>15333</v>
      </c>
      <c r="D34" s="249" t="s">
        <v>24</v>
      </c>
      <c r="E34" s="250">
        <v>43328</v>
      </c>
      <c r="F34" s="251">
        <v>27153332500302</v>
      </c>
      <c r="G34" s="252">
        <v>200</v>
      </c>
      <c r="H34" s="253">
        <v>192</v>
      </c>
      <c r="I34" s="254" t="s">
        <v>40</v>
      </c>
      <c r="J34" s="247" t="s">
        <v>18</v>
      </c>
      <c r="K34" s="259" t="s">
        <v>152</v>
      </c>
      <c r="L34" s="248" t="s">
        <v>185</v>
      </c>
      <c r="M34" s="254" t="s">
        <v>41</v>
      </c>
      <c r="N34" s="256">
        <v>43381</v>
      </c>
      <c r="O34" s="247" t="s">
        <v>18</v>
      </c>
      <c r="P34" s="256">
        <v>43410</v>
      </c>
      <c r="Q34" s="247">
        <v>192</v>
      </c>
      <c r="R34" s="254" t="s">
        <v>50</v>
      </c>
      <c r="S34" s="279"/>
    </row>
    <row r="35" spans="1:19" ht="76.5">
      <c r="A35" s="247">
        <v>42</v>
      </c>
      <c r="B35" s="248" t="s">
        <v>274</v>
      </c>
      <c r="C35" s="247">
        <v>15333</v>
      </c>
      <c r="D35" s="249" t="s">
        <v>20</v>
      </c>
      <c r="E35" s="250">
        <v>43460</v>
      </c>
      <c r="F35" s="251" t="s">
        <v>276</v>
      </c>
      <c r="G35" s="252">
        <v>5</v>
      </c>
      <c r="H35" s="252">
        <v>6.5</v>
      </c>
      <c r="I35" s="254" t="s">
        <v>40</v>
      </c>
      <c r="J35" s="247" t="s">
        <v>18</v>
      </c>
      <c r="K35" s="255" t="s">
        <v>302</v>
      </c>
      <c r="L35" s="248" t="s">
        <v>278</v>
      </c>
      <c r="M35" s="254" t="s">
        <v>41</v>
      </c>
      <c r="N35" s="256">
        <v>43558</v>
      </c>
      <c r="O35" s="247" t="s">
        <v>52</v>
      </c>
      <c r="P35" s="256" t="s">
        <v>52</v>
      </c>
      <c r="Q35" s="247">
        <v>6.5</v>
      </c>
      <c r="R35" s="254" t="s">
        <v>372</v>
      </c>
      <c r="S35" s="257" t="s">
        <v>396</v>
      </c>
    </row>
    <row r="36" spans="1:19" ht="76.5">
      <c r="A36" s="247">
        <v>43</v>
      </c>
      <c r="B36" s="248" t="s">
        <v>275</v>
      </c>
      <c r="C36" s="247">
        <v>15333</v>
      </c>
      <c r="D36" s="249" t="s">
        <v>20</v>
      </c>
      <c r="E36" s="250">
        <v>43460</v>
      </c>
      <c r="F36" s="251" t="s">
        <v>277</v>
      </c>
      <c r="G36" s="252">
        <v>5</v>
      </c>
      <c r="H36" s="252">
        <v>5.85</v>
      </c>
      <c r="I36" s="254" t="s">
        <v>40</v>
      </c>
      <c r="J36" s="247" t="s">
        <v>18</v>
      </c>
      <c r="K36" s="255" t="s">
        <v>303</v>
      </c>
      <c r="L36" s="248" t="s">
        <v>278</v>
      </c>
      <c r="M36" s="254" t="s">
        <v>41</v>
      </c>
      <c r="N36" s="256">
        <v>43558</v>
      </c>
      <c r="O36" s="247" t="s">
        <v>52</v>
      </c>
      <c r="P36" s="256" t="s">
        <v>52</v>
      </c>
      <c r="Q36" s="247">
        <v>5.85</v>
      </c>
      <c r="R36" s="254" t="s">
        <v>372</v>
      </c>
      <c r="S36" s="257" t="s">
        <v>397</v>
      </c>
    </row>
    <row r="37" spans="1:19" ht="89.25">
      <c r="A37" s="247">
        <v>47</v>
      </c>
      <c r="B37" s="248" t="s">
        <v>300</v>
      </c>
      <c r="C37" s="247">
        <v>15335</v>
      </c>
      <c r="D37" s="249" t="s">
        <v>72</v>
      </c>
      <c r="E37" s="250">
        <v>43485</v>
      </c>
      <c r="F37" s="251">
        <v>11153351601400</v>
      </c>
      <c r="G37" s="252">
        <v>6</v>
      </c>
      <c r="H37" s="260">
        <v>8.4499999999999993</v>
      </c>
      <c r="I37" s="254" t="s">
        <v>207</v>
      </c>
      <c r="J37" s="247" t="s">
        <v>18</v>
      </c>
      <c r="K37" s="255" t="s">
        <v>351</v>
      </c>
      <c r="L37" s="248" t="s">
        <v>301</v>
      </c>
      <c r="M37" s="254" t="s">
        <v>126</v>
      </c>
      <c r="N37" s="256" t="s">
        <v>52</v>
      </c>
      <c r="O37" s="247" t="s">
        <v>52</v>
      </c>
      <c r="P37" s="256" t="s">
        <v>52</v>
      </c>
      <c r="Q37" s="247" t="s">
        <v>52</v>
      </c>
      <c r="R37" s="261" t="s">
        <v>352</v>
      </c>
      <c r="S37" s="261" t="s">
        <v>222</v>
      </c>
    </row>
    <row r="38" spans="1:19" ht="69.75">
      <c r="A38" s="247">
        <v>27</v>
      </c>
      <c r="B38" s="248" t="s">
        <v>208</v>
      </c>
      <c r="C38" s="247">
        <v>15416</v>
      </c>
      <c r="D38" s="249" t="s">
        <v>196</v>
      </c>
      <c r="E38" s="250">
        <v>43383</v>
      </c>
      <c r="F38" s="251" t="s">
        <v>203</v>
      </c>
      <c r="G38" s="252">
        <v>4.5</v>
      </c>
      <c r="H38" s="253">
        <v>5.2</v>
      </c>
      <c r="I38" s="254" t="s">
        <v>40</v>
      </c>
      <c r="J38" s="247" t="s">
        <v>18</v>
      </c>
      <c r="K38" s="259" t="s">
        <v>234</v>
      </c>
      <c r="L38" s="248" t="s">
        <v>206</v>
      </c>
      <c r="M38" s="254" t="s">
        <v>41</v>
      </c>
      <c r="N38" s="256">
        <v>43530</v>
      </c>
      <c r="O38" s="247" t="s">
        <v>116</v>
      </c>
      <c r="P38" s="256" t="s">
        <v>52</v>
      </c>
      <c r="Q38" s="247">
        <v>5.2</v>
      </c>
      <c r="R38" s="254" t="s">
        <v>342</v>
      </c>
      <c r="S38" s="257" t="s">
        <v>394</v>
      </c>
    </row>
    <row r="39" spans="1:19" ht="76.5">
      <c r="A39" s="247">
        <v>1</v>
      </c>
      <c r="B39" s="248" t="s">
        <v>26</v>
      </c>
      <c r="C39" s="247">
        <v>15421</v>
      </c>
      <c r="D39" s="249" t="s">
        <v>20</v>
      </c>
      <c r="E39" s="250">
        <v>42539</v>
      </c>
      <c r="F39" s="280" t="s">
        <v>368</v>
      </c>
      <c r="G39" s="252">
        <v>11</v>
      </c>
      <c r="H39" s="253">
        <v>3</v>
      </c>
      <c r="I39" s="248" t="s">
        <v>43</v>
      </c>
      <c r="J39" s="247" t="s">
        <v>18</v>
      </c>
      <c r="K39" s="259" t="s">
        <v>75</v>
      </c>
      <c r="L39" s="248" t="s">
        <v>37</v>
      </c>
      <c r="M39" s="254" t="s">
        <v>41</v>
      </c>
      <c r="N39" s="256">
        <v>43106</v>
      </c>
      <c r="O39" s="247" t="s">
        <v>18</v>
      </c>
      <c r="P39" s="256">
        <v>43110</v>
      </c>
      <c r="Q39" s="247">
        <v>3</v>
      </c>
      <c r="R39" s="254" t="s">
        <v>50</v>
      </c>
      <c r="S39" s="248" t="s">
        <v>52</v>
      </c>
    </row>
    <row r="40" spans="1:19" ht="69.75">
      <c r="A40" s="247">
        <v>38</v>
      </c>
      <c r="B40" s="248" t="s">
        <v>230</v>
      </c>
      <c r="C40" s="247">
        <v>15421</v>
      </c>
      <c r="D40" s="249" t="s">
        <v>72</v>
      </c>
      <c r="E40" s="250">
        <v>43440</v>
      </c>
      <c r="F40" s="251" t="s">
        <v>381</v>
      </c>
      <c r="G40" s="252">
        <v>5</v>
      </c>
      <c r="H40" s="253">
        <v>7.28</v>
      </c>
      <c r="I40" s="254" t="s">
        <v>207</v>
      </c>
      <c r="J40" s="247" t="s">
        <v>18</v>
      </c>
      <c r="K40" s="255" t="s">
        <v>285</v>
      </c>
      <c r="L40" s="248" t="s">
        <v>37</v>
      </c>
      <c r="M40" s="254" t="s">
        <v>41</v>
      </c>
      <c r="N40" s="256">
        <v>43515</v>
      </c>
      <c r="O40" s="247" t="s">
        <v>116</v>
      </c>
      <c r="P40" s="256" t="s">
        <v>52</v>
      </c>
      <c r="Q40" s="247">
        <v>7.28</v>
      </c>
      <c r="R40" s="254" t="s">
        <v>346</v>
      </c>
      <c r="S40" s="257" t="s">
        <v>394</v>
      </c>
    </row>
    <row r="41" spans="1:19" ht="72.75">
      <c r="A41" s="247">
        <v>17</v>
      </c>
      <c r="B41" s="248" t="s">
        <v>68</v>
      </c>
      <c r="C41" s="247">
        <v>15441</v>
      </c>
      <c r="D41" s="249" t="s">
        <v>61</v>
      </c>
      <c r="E41" s="250">
        <v>43171</v>
      </c>
      <c r="F41" s="258">
        <v>17154410396400</v>
      </c>
      <c r="G41" s="252">
        <v>5</v>
      </c>
      <c r="H41" s="253">
        <v>5</v>
      </c>
      <c r="I41" s="248" t="s">
        <v>40</v>
      </c>
      <c r="J41" s="247" t="s">
        <v>18</v>
      </c>
      <c r="K41" s="259" t="s">
        <v>96</v>
      </c>
      <c r="L41" s="248" t="s">
        <v>189</v>
      </c>
      <c r="M41" s="254" t="s">
        <v>41</v>
      </c>
      <c r="N41" s="256">
        <v>43235</v>
      </c>
      <c r="O41" s="247" t="s">
        <v>18</v>
      </c>
      <c r="P41" s="256">
        <v>43267</v>
      </c>
      <c r="Q41" s="264">
        <v>5</v>
      </c>
      <c r="R41" s="254" t="s">
        <v>50</v>
      </c>
      <c r="S41" s="281" t="s">
        <v>52</v>
      </c>
    </row>
    <row r="42" spans="1:19" ht="89.25">
      <c r="A42" s="247">
        <v>51</v>
      </c>
      <c r="B42" s="248" t="s">
        <v>378</v>
      </c>
      <c r="C42" s="247">
        <v>15441</v>
      </c>
      <c r="D42" s="266" t="s">
        <v>329</v>
      </c>
      <c r="E42" s="250">
        <v>43524</v>
      </c>
      <c r="F42" s="251">
        <v>27154410848302</v>
      </c>
      <c r="G42" s="252">
        <v>158</v>
      </c>
      <c r="H42" s="260">
        <v>46.2</v>
      </c>
      <c r="I42" s="254" t="s">
        <v>332</v>
      </c>
      <c r="J42" s="247" t="s">
        <v>18</v>
      </c>
      <c r="K42" s="264" t="s">
        <v>204</v>
      </c>
      <c r="L42" s="248" t="s">
        <v>333</v>
      </c>
      <c r="M42" s="254" t="s">
        <v>126</v>
      </c>
      <c r="N42" s="256" t="s">
        <v>52</v>
      </c>
      <c r="O42" s="247" t="s">
        <v>52</v>
      </c>
      <c r="P42" s="256" t="s">
        <v>52</v>
      </c>
      <c r="Q42" s="247" t="s">
        <v>52</v>
      </c>
      <c r="R42" s="265" t="s">
        <v>334</v>
      </c>
      <c r="S42" s="264" t="s">
        <v>52</v>
      </c>
    </row>
    <row r="43" spans="1:19" ht="76.5">
      <c r="A43" s="247">
        <v>48</v>
      </c>
      <c r="B43" s="248" t="s">
        <v>400</v>
      </c>
      <c r="C43" s="247">
        <v>15441</v>
      </c>
      <c r="D43" s="249" t="s">
        <v>20</v>
      </c>
      <c r="E43" s="250">
        <v>43455</v>
      </c>
      <c r="F43" s="251">
        <v>20154413017500</v>
      </c>
      <c r="G43" s="252">
        <v>7</v>
      </c>
      <c r="H43" s="260">
        <v>10.24</v>
      </c>
      <c r="I43" s="254" t="s">
        <v>118</v>
      </c>
      <c r="J43" s="247" t="s">
        <v>18</v>
      </c>
      <c r="K43" s="255" t="s">
        <v>387</v>
      </c>
      <c r="L43" s="248" t="s">
        <v>358</v>
      </c>
      <c r="M43" s="254" t="s">
        <v>126</v>
      </c>
      <c r="N43" s="256" t="s">
        <v>52</v>
      </c>
      <c r="O43" s="247" t="s">
        <v>52</v>
      </c>
      <c r="P43" s="256" t="s">
        <v>52</v>
      </c>
      <c r="Q43" s="247" t="s">
        <v>52</v>
      </c>
      <c r="R43" s="261" t="s">
        <v>389</v>
      </c>
      <c r="S43" s="261" t="s">
        <v>398</v>
      </c>
    </row>
    <row r="44" spans="1:19" ht="89.25">
      <c r="A44" s="247">
        <v>48</v>
      </c>
      <c r="B44" s="248" t="s">
        <v>370</v>
      </c>
      <c r="C44" s="247">
        <v>15441</v>
      </c>
      <c r="D44" s="249" t="s">
        <v>72</v>
      </c>
      <c r="E44" s="250">
        <v>43524</v>
      </c>
      <c r="F44" s="251">
        <v>14154410057700</v>
      </c>
      <c r="G44" s="252">
        <v>5</v>
      </c>
      <c r="H44" s="260">
        <v>7.5</v>
      </c>
      <c r="I44" s="254" t="s">
        <v>118</v>
      </c>
      <c r="J44" s="247" t="s">
        <v>18</v>
      </c>
      <c r="K44" s="264" t="s">
        <v>204</v>
      </c>
      <c r="L44" s="248" t="s">
        <v>369</v>
      </c>
      <c r="M44" s="254" t="s">
        <v>126</v>
      </c>
      <c r="N44" s="256" t="s">
        <v>52</v>
      </c>
      <c r="O44" s="247" t="s">
        <v>52</v>
      </c>
      <c r="P44" s="256" t="s">
        <v>52</v>
      </c>
      <c r="Q44" s="247" t="s">
        <v>52</v>
      </c>
      <c r="R44" s="265" t="s">
        <v>371</v>
      </c>
      <c r="S44" s="264" t="s">
        <v>52</v>
      </c>
    </row>
    <row r="45" spans="1:19" ht="76.5">
      <c r="A45" s="247">
        <v>28</v>
      </c>
      <c r="B45" s="248" t="s">
        <v>284</v>
      </c>
      <c r="C45" s="247">
        <v>15443</v>
      </c>
      <c r="D45" s="249" t="s">
        <v>20</v>
      </c>
      <c r="E45" s="250">
        <v>43358</v>
      </c>
      <c r="F45" s="258" t="s">
        <v>380</v>
      </c>
      <c r="G45" s="252">
        <v>6</v>
      </c>
      <c r="H45" s="253">
        <v>10.24</v>
      </c>
      <c r="I45" s="254" t="s">
        <v>118</v>
      </c>
      <c r="J45" s="247" t="s">
        <v>18</v>
      </c>
      <c r="K45" s="259" t="s">
        <v>211</v>
      </c>
      <c r="L45" s="248" t="s">
        <v>183</v>
      </c>
      <c r="M45" s="254" t="s">
        <v>41</v>
      </c>
      <c r="N45" s="256">
        <v>43521</v>
      </c>
      <c r="O45" s="247" t="s">
        <v>116</v>
      </c>
      <c r="P45" s="256" t="s">
        <v>52</v>
      </c>
      <c r="Q45" s="247">
        <v>10.24</v>
      </c>
      <c r="R45" s="254" t="s">
        <v>343</v>
      </c>
      <c r="S45" s="257" t="s">
        <v>394</v>
      </c>
    </row>
    <row r="46" spans="1:19" ht="69.75">
      <c r="A46" s="247">
        <v>25</v>
      </c>
      <c r="B46" s="248" t="s">
        <v>154</v>
      </c>
      <c r="C46" s="247">
        <v>15452</v>
      </c>
      <c r="D46" s="249" t="s">
        <v>20</v>
      </c>
      <c r="E46" s="250">
        <v>43371</v>
      </c>
      <c r="F46" s="251">
        <v>28154520120216</v>
      </c>
      <c r="G46" s="252">
        <v>13</v>
      </c>
      <c r="H46" s="253">
        <v>19.440000000000001</v>
      </c>
      <c r="I46" s="254" t="s">
        <v>40</v>
      </c>
      <c r="J46" s="247" t="s">
        <v>18</v>
      </c>
      <c r="K46" s="259" t="s">
        <v>191</v>
      </c>
      <c r="L46" s="248" t="s">
        <v>155</v>
      </c>
      <c r="M46" s="254" t="s">
        <v>41</v>
      </c>
      <c r="N46" s="256">
        <v>43517</v>
      </c>
      <c r="O46" s="247" t="s">
        <v>18</v>
      </c>
      <c r="P46" s="256">
        <v>43537</v>
      </c>
      <c r="Q46" s="247">
        <v>19.440000000000001</v>
      </c>
      <c r="R46" s="254" t="s">
        <v>50</v>
      </c>
      <c r="S46" s="248" t="s">
        <v>52</v>
      </c>
    </row>
    <row r="47" spans="1:19" ht="64.5">
      <c r="A47" s="264">
        <v>3</v>
      </c>
      <c r="B47" s="254" t="s">
        <v>64</v>
      </c>
      <c r="C47" s="264">
        <v>15512</v>
      </c>
      <c r="D47" s="266" t="s">
        <v>225</v>
      </c>
      <c r="E47" s="272">
        <v>42594</v>
      </c>
      <c r="F47" s="282">
        <v>12155121038000</v>
      </c>
      <c r="G47" s="283">
        <v>7</v>
      </c>
      <c r="H47" s="275">
        <v>3</v>
      </c>
      <c r="I47" s="254" t="s">
        <v>43</v>
      </c>
      <c r="J47" s="264" t="s">
        <v>18</v>
      </c>
      <c r="K47" s="255" t="s">
        <v>76</v>
      </c>
      <c r="L47" s="254" t="s">
        <v>186</v>
      </c>
      <c r="M47" s="254" t="s">
        <v>41</v>
      </c>
      <c r="N47" s="256">
        <v>43230</v>
      </c>
      <c r="O47" s="264" t="s">
        <v>18</v>
      </c>
      <c r="P47" s="284">
        <v>43271</v>
      </c>
      <c r="Q47" s="264">
        <v>3</v>
      </c>
      <c r="R47" s="254" t="s">
        <v>50</v>
      </c>
      <c r="S47" s="281" t="s">
        <v>52</v>
      </c>
    </row>
    <row r="48" spans="1:19" ht="76.5">
      <c r="A48" s="247">
        <v>36</v>
      </c>
      <c r="B48" s="248" t="s">
        <v>223</v>
      </c>
      <c r="C48" s="247">
        <v>15512</v>
      </c>
      <c r="D48" s="249" t="s">
        <v>20</v>
      </c>
      <c r="E48" s="250">
        <v>43408</v>
      </c>
      <c r="F48" s="251">
        <v>19155121582101</v>
      </c>
      <c r="G48" s="252">
        <v>5</v>
      </c>
      <c r="H48" s="253">
        <v>4.87</v>
      </c>
      <c r="I48" s="254" t="s">
        <v>207</v>
      </c>
      <c r="J48" s="247" t="s">
        <v>18</v>
      </c>
      <c r="K48" s="259" t="s">
        <v>255</v>
      </c>
      <c r="L48" s="248" t="s">
        <v>224</v>
      </c>
      <c r="M48" s="254" t="s">
        <v>126</v>
      </c>
      <c r="N48" s="256" t="s">
        <v>52</v>
      </c>
      <c r="O48" s="247" t="s">
        <v>52</v>
      </c>
      <c r="P48" s="256" t="s">
        <v>52</v>
      </c>
      <c r="Q48" s="247" t="s">
        <v>52</v>
      </c>
      <c r="R48" s="261" t="s">
        <v>256</v>
      </c>
      <c r="S48" s="277" t="s">
        <v>391</v>
      </c>
    </row>
    <row r="49" spans="1:19" ht="64.5">
      <c r="A49" s="247">
        <v>5</v>
      </c>
      <c r="B49" s="248" t="s">
        <v>44</v>
      </c>
      <c r="C49" s="247">
        <v>15514</v>
      </c>
      <c r="D49" s="249" t="s">
        <v>248</v>
      </c>
      <c r="E49" s="250">
        <v>42719</v>
      </c>
      <c r="F49" s="251" t="s">
        <v>216</v>
      </c>
      <c r="G49" s="252">
        <v>5</v>
      </c>
      <c r="H49" s="253">
        <v>4.62</v>
      </c>
      <c r="I49" s="248" t="s">
        <v>45</v>
      </c>
      <c r="J49" s="247" t="s">
        <v>18</v>
      </c>
      <c r="K49" s="259" t="s">
        <v>78</v>
      </c>
      <c r="L49" s="248" t="s">
        <v>46</v>
      </c>
      <c r="M49" s="254" t="s">
        <v>41</v>
      </c>
      <c r="N49" s="256">
        <v>43118</v>
      </c>
      <c r="O49" s="247" t="s">
        <v>18</v>
      </c>
      <c r="P49" s="256">
        <v>43143</v>
      </c>
      <c r="Q49" s="247">
        <v>4.62</v>
      </c>
      <c r="R49" s="254" t="s">
        <v>50</v>
      </c>
      <c r="S49" s="248" t="s">
        <v>52</v>
      </c>
    </row>
    <row r="50" spans="1:19" ht="76.5">
      <c r="A50" s="247">
        <v>46</v>
      </c>
      <c r="B50" s="248" t="s">
        <v>295</v>
      </c>
      <c r="C50" s="247">
        <v>15544</v>
      </c>
      <c r="D50" s="249" t="s">
        <v>104</v>
      </c>
      <c r="E50" s="250">
        <v>43455</v>
      </c>
      <c r="F50" s="251">
        <v>27155442161111</v>
      </c>
      <c r="G50" s="252">
        <v>38</v>
      </c>
      <c r="H50" s="260">
        <v>7.28</v>
      </c>
      <c r="I50" s="254" t="s">
        <v>207</v>
      </c>
      <c r="J50" s="247" t="s">
        <v>18</v>
      </c>
      <c r="K50" s="255" t="s">
        <v>354</v>
      </c>
      <c r="L50" s="248" t="s">
        <v>296</v>
      </c>
      <c r="M50" s="254" t="s">
        <v>126</v>
      </c>
      <c r="N50" s="256" t="s">
        <v>52</v>
      </c>
      <c r="O50" s="247" t="s">
        <v>52</v>
      </c>
      <c r="P50" s="256" t="s">
        <v>52</v>
      </c>
      <c r="Q50" s="247" t="s">
        <v>52</v>
      </c>
      <c r="R50" s="261" t="s">
        <v>355</v>
      </c>
      <c r="S50" s="261" t="s">
        <v>222</v>
      </c>
    </row>
    <row r="51" spans="1:19" ht="75.75">
      <c r="A51" s="247">
        <v>50</v>
      </c>
      <c r="B51" s="248" t="s">
        <v>314</v>
      </c>
      <c r="C51" s="247">
        <v>15641</v>
      </c>
      <c r="D51" s="249" t="s">
        <v>24</v>
      </c>
      <c r="E51" s="250">
        <v>43489</v>
      </c>
      <c r="F51" s="251">
        <v>27156410003201</v>
      </c>
      <c r="G51" s="252">
        <v>134</v>
      </c>
      <c r="H51" s="260">
        <v>8.9600000000000009</v>
      </c>
      <c r="I51" s="254" t="s">
        <v>325</v>
      </c>
      <c r="J51" s="247" t="s">
        <v>18</v>
      </c>
      <c r="K51" s="255" t="s">
        <v>382</v>
      </c>
      <c r="L51" s="248" t="s">
        <v>324</v>
      </c>
      <c r="M51" s="254" t="s">
        <v>126</v>
      </c>
      <c r="N51" s="256" t="s">
        <v>52</v>
      </c>
      <c r="O51" s="247" t="s">
        <v>52</v>
      </c>
      <c r="P51" s="256" t="s">
        <v>52</v>
      </c>
      <c r="Q51" s="247" t="s">
        <v>52</v>
      </c>
      <c r="R51" s="261" t="s">
        <v>383</v>
      </c>
      <c r="S51" s="261" t="s">
        <v>222</v>
      </c>
    </row>
    <row r="52" spans="1:19" ht="76.5">
      <c r="A52" s="247">
        <v>19</v>
      </c>
      <c r="B52" s="248" t="s">
        <v>121</v>
      </c>
      <c r="C52" s="247">
        <v>15645</v>
      </c>
      <c r="D52" s="249" t="s">
        <v>72</v>
      </c>
      <c r="E52" s="250">
        <v>43203</v>
      </c>
      <c r="F52" s="251" t="s">
        <v>215</v>
      </c>
      <c r="G52" s="252">
        <v>12</v>
      </c>
      <c r="H52" s="253">
        <v>12</v>
      </c>
      <c r="I52" s="248" t="s">
        <v>118</v>
      </c>
      <c r="J52" s="247" t="s">
        <v>18</v>
      </c>
      <c r="K52" s="259" t="s">
        <v>128</v>
      </c>
      <c r="L52" s="248" t="s">
        <v>119</v>
      </c>
      <c r="M52" s="254" t="s">
        <v>58</v>
      </c>
      <c r="N52" s="256">
        <v>43357</v>
      </c>
      <c r="O52" s="247" t="s">
        <v>18</v>
      </c>
      <c r="P52" s="256">
        <v>43388</v>
      </c>
      <c r="Q52" s="247">
        <v>12</v>
      </c>
      <c r="R52" s="254" t="s">
        <v>50</v>
      </c>
      <c r="S52" s="248" t="s">
        <v>52</v>
      </c>
    </row>
    <row r="53" spans="1:19" ht="89.25">
      <c r="A53" s="247">
        <v>40</v>
      </c>
      <c r="B53" s="248" t="s">
        <v>251</v>
      </c>
      <c r="C53" s="247">
        <v>15711</v>
      </c>
      <c r="D53" s="249" t="s">
        <v>249</v>
      </c>
      <c r="E53" s="250">
        <v>43438</v>
      </c>
      <c r="F53" s="251">
        <v>18157111255900</v>
      </c>
      <c r="G53" s="252">
        <v>5</v>
      </c>
      <c r="H53" s="253">
        <v>7.5</v>
      </c>
      <c r="I53" s="254" t="s">
        <v>118</v>
      </c>
      <c r="J53" s="247" t="s">
        <v>18</v>
      </c>
      <c r="K53" s="255" t="s">
        <v>271</v>
      </c>
      <c r="L53" s="248" t="s">
        <v>250</v>
      </c>
      <c r="M53" s="254" t="s">
        <v>126</v>
      </c>
      <c r="N53" s="256" t="s">
        <v>52</v>
      </c>
      <c r="O53" s="247" t="s">
        <v>52</v>
      </c>
      <c r="P53" s="256" t="s">
        <v>52</v>
      </c>
      <c r="Q53" s="247" t="s">
        <v>52</v>
      </c>
      <c r="R53" s="261" t="s">
        <v>272</v>
      </c>
      <c r="S53" s="261" t="s">
        <v>222</v>
      </c>
    </row>
    <row r="54" spans="1:19" ht="76.5">
      <c r="A54" s="247">
        <v>13</v>
      </c>
      <c r="B54" s="248" t="s">
        <v>123</v>
      </c>
      <c r="C54" s="247">
        <v>15821</v>
      </c>
      <c r="D54" s="249" t="s">
        <v>104</v>
      </c>
      <c r="E54" s="250">
        <v>43095</v>
      </c>
      <c r="F54" s="285">
        <v>27158210966702</v>
      </c>
      <c r="G54" s="247">
        <v>482</v>
      </c>
      <c r="H54" s="286">
        <v>304</v>
      </c>
      <c r="I54" s="248" t="s">
        <v>124</v>
      </c>
      <c r="J54" s="247" t="s">
        <v>18</v>
      </c>
      <c r="K54" s="259" t="s">
        <v>129</v>
      </c>
      <c r="L54" s="248" t="s">
        <v>125</v>
      </c>
      <c r="M54" s="254" t="s">
        <v>41</v>
      </c>
      <c r="N54" s="256">
        <v>43407</v>
      </c>
      <c r="O54" s="247" t="s">
        <v>18</v>
      </c>
      <c r="P54" s="287">
        <v>43468</v>
      </c>
      <c r="Q54" s="247">
        <v>304</v>
      </c>
      <c r="R54" s="254" t="s">
        <v>50</v>
      </c>
      <c r="S54" s="248" t="s">
        <v>52</v>
      </c>
    </row>
    <row r="55" spans="1:19" ht="76.5">
      <c r="A55" s="247">
        <v>21</v>
      </c>
      <c r="B55" s="248" t="s">
        <v>182</v>
      </c>
      <c r="C55" s="247">
        <v>15821</v>
      </c>
      <c r="D55" s="249" t="s">
        <v>61</v>
      </c>
      <c r="E55" s="250">
        <v>43130</v>
      </c>
      <c r="F55" s="251">
        <v>27158210754604</v>
      </c>
      <c r="G55" s="252">
        <v>160</v>
      </c>
      <c r="H55" s="253">
        <v>30</v>
      </c>
      <c r="I55" s="254" t="s">
        <v>43</v>
      </c>
      <c r="J55" s="247" t="s">
        <v>18</v>
      </c>
      <c r="K55" s="259" t="s">
        <v>150</v>
      </c>
      <c r="L55" s="248" t="s">
        <v>130</v>
      </c>
      <c r="M55" s="254" t="s">
        <v>58</v>
      </c>
      <c r="N55" s="256">
        <v>43502</v>
      </c>
      <c r="O55" s="247" t="s">
        <v>18</v>
      </c>
      <c r="P55" s="256">
        <v>43528</v>
      </c>
      <c r="Q55" s="247">
        <v>30</v>
      </c>
      <c r="R55" s="254" t="s">
        <v>50</v>
      </c>
      <c r="S55" s="248" t="s">
        <v>52</v>
      </c>
    </row>
    <row r="56" spans="1:19" ht="69.75">
      <c r="A56" s="247">
        <v>8</v>
      </c>
      <c r="B56" s="248" t="s">
        <v>28</v>
      </c>
      <c r="C56" s="247">
        <v>15913</v>
      </c>
      <c r="D56" s="249" t="s">
        <v>27</v>
      </c>
      <c r="E56" s="250">
        <v>42774</v>
      </c>
      <c r="F56" s="258">
        <v>27159132372500</v>
      </c>
      <c r="G56" s="252">
        <v>503</v>
      </c>
      <c r="H56" s="253">
        <v>110</v>
      </c>
      <c r="I56" s="248" t="s">
        <v>39</v>
      </c>
      <c r="J56" s="247" t="s">
        <v>18</v>
      </c>
      <c r="K56" s="259" t="s">
        <v>81</v>
      </c>
      <c r="L56" s="248" t="s">
        <v>38</v>
      </c>
      <c r="M56" s="254" t="s">
        <v>41</v>
      </c>
      <c r="N56" s="256">
        <v>43116</v>
      </c>
      <c r="O56" s="247" t="s">
        <v>18</v>
      </c>
      <c r="P56" s="256">
        <v>43134</v>
      </c>
      <c r="Q56" s="247">
        <v>110</v>
      </c>
      <c r="R56" s="254" t="s">
        <v>50</v>
      </c>
      <c r="S56" s="248" t="s">
        <v>52</v>
      </c>
    </row>
    <row r="57" spans="1:19" ht="69.75">
      <c r="A57" s="247">
        <v>23</v>
      </c>
      <c r="B57" s="248" t="s">
        <v>136</v>
      </c>
      <c r="C57" s="247">
        <v>15915</v>
      </c>
      <c r="D57" s="249" t="s">
        <v>247</v>
      </c>
      <c r="E57" s="250">
        <v>43343</v>
      </c>
      <c r="F57" s="258" t="s">
        <v>260</v>
      </c>
      <c r="G57" s="252">
        <v>5</v>
      </c>
      <c r="H57" s="253">
        <v>5.12</v>
      </c>
      <c r="I57" s="254" t="s">
        <v>40</v>
      </c>
      <c r="J57" s="247" t="s">
        <v>18</v>
      </c>
      <c r="K57" s="259" t="s">
        <v>153</v>
      </c>
      <c r="L57" s="248" t="s">
        <v>135</v>
      </c>
      <c r="M57" s="254" t="s">
        <v>41</v>
      </c>
      <c r="N57" s="256">
        <v>43405</v>
      </c>
      <c r="O57" s="247" t="s">
        <v>18</v>
      </c>
      <c r="P57" s="256">
        <v>43437</v>
      </c>
      <c r="Q57" s="247">
        <v>5.12</v>
      </c>
      <c r="R57" s="254" t="s">
        <v>50</v>
      </c>
      <c r="S57" s="248" t="s">
        <v>52</v>
      </c>
    </row>
    <row r="58" spans="1:19" ht="127.5">
      <c r="A58" s="247">
        <v>9</v>
      </c>
      <c r="B58" s="248" t="s">
        <v>22</v>
      </c>
      <c r="C58" s="247">
        <v>15921</v>
      </c>
      <c r="D58" s="249" t="s">
        <v>20</v>
      </c>
      <c r="E58" s="250">
        <v>42797</v>
      </c>
      <c r="F58" s="267">
        <v>28159210647407</v>
      </c>
      <c r="G58" s="268">
        <v>6</v>
      </c>
      <c r="H58" s="269">
        <v>5</v>
      </c>
      <c r="I58" s="248" t="s">
        <v>40</v>
      </c>
      <c r="J58" s="247" t="s">
        <v>18</v>
      </c>
      <c r="K58" s="259" t="s">
        <v>86</v>
      </c>
      <c r="L58" s="248" t="s">
        <v>289</v>
      </c>
      <c r="M58" s="254" t="s">
        <v>41</v>
      </c>
      <c r="N58" s="256">
        <v>43090</v>
      </c>
      <c r="O58" s="247" t="s">
        <v>18</v>
      </c>
      <c r="P58" s="256">
        <v>43144</v>
      </c>
      <c r="Q58" s="247">
        <v>5</v>
      </c>
      <c r="R58" s="254" t="s">
        <v>50</v>
      </c>
      <c r="S58" s="248" t="s">
        <v>52</v>
      </c>
    </row>
    <row r="59" spans="1:19" ht="89.25">
      <c r="A59" s="247">
        <v>12</v>
      </c>
      <c r="B59" s="248" t="s">
        <v>88</v>
      </c>
      <c r="C59" s="247">
        <v>15921</v>
      </c>
      <c r="D59" s="249" t="s">
        <v>27</v>
      </c>
      <c r="E59" s="250">
        <v>42797</v>
      </c>
      <c r="F59" s="258">
        <v>30159212533901</v>
      </c>
      <c r="G59" s="252">
        <v>4999</v>
      </c>
      <c r="H59" s="253">
        <v>320</v>
      </c>
      <c r="I59" s="248" t="s">
        <v>40</v>
      </c>
      <c r="J59" s="247" t="s">
        <v>18</v>
      </c>
      <c r="K59" s="259" t="s">
        <v>85</v>
      </c>
      <c r="L59" s="248" t="s">
        <v>188</v>
      </c>
      <c r="M59" s="254" t="s">
        <v>58</v>
      </c>
      <c r="N59" s="256">
        <v>43131</v>
      </c>
      <c r="O59" s="247" t="s">
        <v>18</v>
      </c>
      <c r="P59" s="256">
        <v>43134</v>
      </c>
      <c r="Q59" s="247">
        <v>320</v>
      </c>
      <c r="R59" s="254" t="s">
        <v>50</v>
      </c>
      <c r="S59" s="248" t="s">
        <v>52</v>
      </c>
    </row>
  </sheetData>
  <mergeCells count="19">
    <mergeCell ref="S1:S2"/>
    <mergeCell ref="M1:M2"/>
    <mergeCell ref="N1:N2"/>
    <mergeCell ref="O1:O2"/>
    <mergeCell ref="P1:P2"/>
    <mergeCell ref="Q1:Q2"/>
    <mergeCell ref="R1:R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K19">
    <cfRule type="duplicateValues" dxfId="87" priority="53"/>
  </conditionalFormatting>
  <conditionalFormatting sqref="K20:K21">
    <cfRule type="duplicateValues" dxfId="86" priority="52"/>
  </conditionalFormatting>
  <conditionalFormatting sqref="K16:K17">
    <cfRule type="duplicateValues" dxfId="85" priority="51"/>
  </conditionalFormatting>
  <conditionalFormatting sqref="K22:K38">
    <cfRule type="duplicateValues" dxfId="84" priority="50"/>
  </conditionalFormatting>
  <conditionalFormatting sqref="K32:K38">
    <cfRule type="duplicateValues" dxfId="83" priority="49"/>
  </conditionalFormatting>
  <conditionalFormatting sqref="K24:K31">
    <cfRule type="duplicateValues" dxfId="82" priority="47"/>
  </conditionalFormatting>
  <conditionalFormatting sqref="K25:K31">
    <cfRule type="duplicateValues" dxfId="81" priority="46"/>
  </conditionalFormatting>
  <conditionalFormatting sqref="K26:K31">
    <cfRule type="duplicateValues" dxfId="80" priority="45"/>
  </conditionalFormatting>
  <conditionalFormatting sqref="F42:F46 F4:F32">
    <cfRule type="duplicateValues" dxfId="79" priority="44"/>
  </conditionalFormatting>
  <conditionalFormatting sqref="K27:K31">
    <cfRule type="duplicateValues" dxfId="78" priority="43"/>
  </conditionalFormatting>
  <conditionalFormatting sqref="K28:K31">
    <cfRule type="duplicateValues" dxfId="77" priority="42"/>
  </conditionalFormatting>
  <conditionalFormatting sqref="K29:K31">
    <cfRule type="duplicateValues" dxfId="76" priority="41"/>
  </conditionalFormatting>
  <conditionalFormatting sqref="K30:K31">
    <cfRule type="duplicateValues" dxfId="75" priority="40"/>
  </conditionalFormatting>
  <conditionalFormatting sqref="F33:F38">
    <cfRule type="duplicateValues" dxfId="74" priority="39"/>
  </conditionalFormatting>
  <conditionalFormatting sqref="K33">
    <cfRule type="duplicateValues" dxfId="73" priority="38"/>
  </conditionalFormatting>
  <conditionalFormatting sqref="K34:K37">
    <cfRule type="duplicateValues" dxfId="72" priority="37"/>
  </conditionalFormatting>
  <conditionalFormatting sqref="K26">
    <cfRule type="duplicateValues" dxfId="71" priority="36"/>
  </conditionalFormatting>
  <conditionalFormatting sqref="K35">
    <cfRule type="duplicateValues" dxfId="70" priority="35"/>
  </conditionalFormatting>
  <conditionalFormatting sqref="F39:F40">
    <cfRule type="duplicateValues" dxfId="69" priority="34"/>
  </conditionalFormatting>
  <conditionalFormatting sqref="K39:K40">
    <cfRule type="duplicateValues" dxfId="68" priority="33"/>
  </conditionalFormatting>
  <conditionalFormatting sqref="K32">
    <cfRule type="duplicateValues" dxfId="67" priority="32"/>
  </conditionalFormatting>
  <conditionalFormatting sqref="F45:F46">
    <cfRule type="duplicateValues" dxfId="66" priority="31"/>
  </conditionalFormatting>
  <conditionalFormatting sqref="F43">
    <cfRule type="duplicateValues" dxfId="65" priority="30"/>
  </conditionalFormatting>
  <conditionalFormatting sqref="K43:K44">
    <cfRule type="duplicateValues" dxfId="64" priority="29"/>
  </conditionalFormatting>
  <conditionalFormatting sqref="F44">
    <cfRule type="duplicateValues" dxfId="63" priority="28"/>
  </conditionalFormatting>
  <conditionalFormatting sqref="F46">
    <cfRule type="duplicateValues" dxfId="62" priority="27"/>
  </conditionalFormatting>
  <conditionalFormatting sqref="K38">
    <cfRule type="duplicateValues" dxfId="61" priority="26"/>
  </conditionalFormatting>
  <conditionalFormatting sqref="K43">
    <cfRule type="duplicateValues" dxfId="60" priority="25"/>
  </conditionalFormatting>
  <conditionalFormatting sqref="K44">
    <cfRule type="duplicateValues" dxfId="59" priority="24"/>
  </conditionalFormatting>
  <conditionalFormatting sqref="K46">
    <cfRule type="duplicateValues" dxfId="58" priority="23"/>
  </conditionalFormatting>
  <conditionalFormatting sqref="F47:F48">
    <cfRule type="duplicateValues" dxfId="57" priority="22"/>
  </conditionalFormatting>
  <conditionalFormatting sqref="K39">
    <cfRule type="duplicateValues" dxfId="56" priority="18"/>
  </conditionalFormatting>
  <conditionalFormatting sqref="K47">
    <cfRule type="duplicateValues" dxfId="55" priority="17"/>
  </conditionalFormatting>
  <conditionalFormatting sqref="K48">
    <cfRule type="duplicateValues" dxfId="54" priority="16"/>
  </conditionalFormatting>
  <conditionalFormatting sqref="K36">
    <cfRule type="duplicateValues" dxfId="53" priority="14"/>
  </conditionalFormatting>
  <conditionalFormatting sqref="K55">
    <cfRule type="duplicateValues" dxfId="52" priority="13"/>
  </conditionalFormatting>
  <conditionalFormatting sqref="F55">
    <cfRule type="duplicateValues" dxfId="51" priority="12"/>
  </conditionalFormatting>
  <conditionalFormatting sqref="K49">
    <cfRule type="duplicateValues" dxfId="50" priority="11"/>
  </conditionalFormatting>
  <conditionalFormatting sqref="K4:K38">
    <cfRule type="duplicateValues" dxfId="49" priority="58"/>
  </conditionalFormatting>
  <conditionalFormatting sqref="K17">
    <cfRule type="duplicateValues" dxfId="48" priority="8"/>
  </conditionalFormatting>
  <conditionalFormatting sqref="F17">
    <cfRule type="duplicateValues" dxfId="47" priority="5"/>
  </conditionalFormatting>
  <conditionalFormatting sqref="K47:K59">
    <cfRule type="duplicateValues" dxfId="46" priority="91"/>
  </conditionalFormatting>
  <conditionalFormatting sqref="K45:K59">
    <cfRule type="duplicateValues" dxfId="45" priority="92"/>
  </conditionalFormatting>
  <conditionalFormatting sqref="F49:F59">
    <cfRule type="duplicateValues" dxfId="44" priority="93"/>
  </conditionalFormatting>
  <conditionalFormatting sqref="K50:K59">
    <cfRule type="duplicateValues" dxfId="43" priority="97"/>
  </conditionalFormatting>
  <conditionalFormatting sqref="K4:K59">
    <cfRule type="duplicateValues" dxfId="42" priority="104"/>
  </conditionalFormatting>
  <conditionalFormatting sqref="K1:K3">
    <cfRule type="duplicateValues" dxfId="41" priority="3"/>
  </conditionalFormatting>
  <conditionalFormatting sqref="F1:F3">
    <cfRule type="duplicateValues" dxfId="40" priority="2"/>
  </conditionalFormatting>
  <conditionalFormatting sqref="A1:A3">
    <cfRule type="duplicateValues" dxfId="39" priority="1"/>
  </conditionalFormatting>
  <pageMargins left="0.7" right="0.7" top="0.75" bottom="0.75" header="0.3" footer="0.3"/>
  <pageSetup paperSize="9" orientation="portrait" copies="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selection sqref="A1:S1"/>
    </sheetView>
  </sheetViews>
  <sheetFormatPr defaultRowHeight="15"/>
  <cols>
    <col min="1" max="1" width="16.42578125" customWidth="1"/>
    <col min="3" max="3" width="14" customWidth="1"/>
    <col min="18" max="18" width="17.7109375" customWidth="1"/>
  </cols>
  <sheetData>
    <row r="1" spans="1:18" ht="78.75">
      <c r="A1" s="317" t="s">
        <v>208</v>
      </c>
      <c r="B1" s="318">
        <v>15416</v>
      </c>
      <c r="C1" s="319" t="s">
        <v>196</v>
      </c>
      <c r="D1" s="320">
        <v>43383</v>
      </c>
      <c r="E1" s="321" t="s">
        <v>203</v>
      </c>
      <c r="F1" s="322">
        <v>4.5</v>
      </c>
      <c r="G1" s="323">
        <v>5.2</v>
      </c>
      <c r="H1" s="324" t="s">
        <v>40</v>
      </c>
      <c r="I1" s="318" t="s">
        <v>18</v>
      </c>
      <c r="J1" s="325" t="s">
        <v>234</v>
      </c>
      <c r="K1" s="317" t="s">
        <v>206</v>
      </c>
      <c r="L1" s="324" t="s">
        <v>41</v>
      </c>
      <c r="M1" s="326">
        <v>43530</v>
      </c>
      <c r="N1" s="318" t="s">
        <v>116</v>
      </c>
      <c r="O1" s="326" t="s">
        <v>52</v>
      </c>
      <c r="P1" s="318">
        <v>5.2</v>
      </c>
      <c r="Q1" s="324" t="s">
        <v>342</v>
      </c>
      <c r="R1" s="327" t="s">
        <v>436</v>
      </c>
    </row>
    <row r="2" spans="1:18" ht="67.5">
      <c r="A2" s="317" t="s">
        <v>26</v>
      </c>
      <c r="B2" s="318">
        <v>15421</v>
      </c>
      <c r="C2" s="319" t="s">
        <v>20</v>
      </c>
      <c r="D2" s="320">
        <v>42539</v>
      </c>
      <c r="E2" s="328" t="s">
        <v>368</v>
      </c>
      <c r="F2" s="322">
        <v>11</v>
      </c>
      <c r="G2" s="323">
        <v>3</v>
      </c>
      <c r="H2" s="317" t="s">
        <v>43</v>
      </c>
      <c r="I2" s="318" t="s">
        <v>18</v>
      </c>
      <c r="J2" s="325" t="s">
        <v>75</v>
      </c>
      <c r="K2" s="317" t="s">
        <v>37</v>
      </c>
      <c r="L2" s="324" t="s">
        <v>41</v>
      </c>
      <c r="M2" s="326">
        <v>43106</v>
      </c>
      <c r="N2" s="318" t="s">
        <v>18</v>
      </c>
      <c r="O2" s="326">
        <v>43110</v>
      </c>
      <c r="P2" s="318">
        <v>3</v>
      </c>
      <c r="Q2" s="324" t="s">
        <v>50</v>
      </c>
      <c r="R2" s="317" t="s">
        <v>52</v>
      </c>
    </row>
    <row r="3" spans="1:18" ht="67.5">
      <c r="A3" s="317" t="s">
        <v>230</v>
      </c>
      <c r="B3" s="318">
        <v>15421</v>
      </c>
      <c r="C3" s="319" t="s">
        <v>72</v>
      </c>
      <c r="D3" s="320">
        <v>43440</v>
      </c>
      <c r="E3" s="321" t="s">
        <v>381</v>
      </c>
      <c r="F3" s="322">
        <v>5</v>
      </c>
      <c r="G3" s="323">
        <v>7.28</v>
      </c>
      <c r="H3" s="324" t="s">
        <v>207</v>
      </c>
      <c r="I3" s="318" t="s">
        <v>18</v>
      </c>
      <c r="J3" s="329" t="s">
        <v>285</v>
      </c>
      <c r="K3" s="317" t="s">
        <v>37</v>
      </c>
      <c r="L3" s="324" t="s">
        <v>41</v>
      </c>
      <c r="M3" s="326">
        <v>43515</v>
      </c>
      <c r="N3" s="318" t="s">
        <v>116</v>
      </c>
      <c r="O3" s="326" t="s">
        <v>52</v>
      </c>
      <c r="P3" s="318">
        <v>7.28</v>
      </c>
      <c r="Q3" s="324" t="s">
        <v>346</v>
      </c>
      <c r="R3" s="330" t="s">
        <v>394</v>
      </c>
    </row>
    <row r="4" spans="1:18" ht="62.25">
      <c r="A4" s="317" t="s">
        <v>68</v>
      </c>
      <c r="B4" s="318">
        <v>15441</v>
      </c>
      <c r="C4" s="319" t="s">
        <v>61</v>
      </c>
      <c r="D4" s="320">
        <v>43171</v>
      </c>
      <c r="E4" s="331">
        <v>17154410396400</v>
      </c>
      <c r="F4" s="322">
        <v>5</v>
      </c>
      <c r="G4" s="323">
        <v>5</v>
      </c>
      <c r="H4" s="317" t="s">
        <v>40</v>
      </c>
      <c r="I4" s="318" t="s">
        <v>18</v>
      </c>
      <c r="J4" s="325" t="s">
        <v>96</v>
      </c>
      <c r="K4" s="317" t="s">
        <v>189</v>
      </c>
      <c r="L4" s="324" t="s">
        <v>41</v>
      </c>
      <c r="M4" s="326">
        <v>43235</v>
      </c>
      <c r="N4" s="318" t="s">
        <v>18</v>
      </c>
      <c r="O4" s="326">
        <v>43267</v>
      </c>
      <c r="P4" s="332">
        <v>5</v>
      </c>
      <c r="Q4" s="324" t="s">
        <v>50</v>
      </c>
      <c r="R4" s="333" t="s">
        <v>52</v>
      </c>
    </row>
    <row r="5" spans="1:18" ht="66.75" customHeight="1">
      <c r="A5" s="317" t="s">
        <v>378</v>
      </c>
      <c r="B5" s="318">
        <v>15441</v>
      </c>
      <c r="C5" s="334" t="s">
        <v>329</v>
      </c>
      <c r="D5" s="320">
        <v>43524</v>
      </c>
      <c r="E5" s="321">
        <v>27154410848302</v>
      </c>
      <c r="F5" s="322">
        <v>158</v>
      </c>
      <c r="G5" s="335">
        <v>46.2</v>
      </c>
      <c r="H5" s="324" t="s">
        <v>332</v>
      </c>
      <c r="I5" s="318" t="s">
        <v>18</v>
      </c>
      <c r="J5" s="332" t="s">
        <v>204</v>
      </c>
      <c r="K5" s="317" t="s">
        <v>333</v>
      </c>
      <c r="L5" s="324" t="s">
        <v>126</v>
      </c>
      <c r="M5" s="326" t="s">
        <v>52</v>
      </c>
      <c r="N5" s="318" t="s">
        <v>52</v>
      </c>
      <c r="O5" s="326" t="s">
        <v>52</v>
      </c>
      <c r="P5" s="318" t="s">
        <v>52</v>
      </c>
      <c r="Q5" s="336" t="s">
        <v>334</v>
      </c>
      <c r="R5" s="332" t="s">
        <v>52</v>
      </c>
    </row>
    <row r="6" spans="1:18" ht="67.5">
      <c r="A6" s="317" t="s">
        <v>400</v>
      </c>
      <c r="B6" s="318">
        <v>15441</v>
      </c>
      <c r="C6" s="319" t="s">
        <v>20</v>
      </c>
      <c r="D6" s="320">
        <v>43455</v>
      </c>
      <c r="E6" s="321">
        <v>20154413017500</v>
      </c>
      <c r="F6" s="322">
        <v>7</v>
      </c>
      <c r="G6" s="335">
        <v>10.24</v>
      </c>
      <c r="H6" s="324" t="s">
        <v>118</v>
      </c>
      <c r="I6" s="318" t="s">
        <v>18</v>
      </c>
      <c r="J6" s="329" t="s">
        <v>387</v>
      </c>
      <c r="K6" s="317" t="s">
        <v>358</v>
      </c>
      <c r="L6" s="324" t="s">
        <v>126</v>
      </c>
      <c r="M6" s="326" t="s">
        <v>52</v>
      </c>
      <c r="N6" s="318" t="s">
        <v>52</v>
      </c>
      <c r="O6" s="326" t="s">
        <v>52</v>
      </c>
      <c r="P6" s="318" t="s">
        <v>52</v>
      </c>
      <c r="Q6" s="337" t="s">
        <v>389</v>
      </c>
      <c r="R6" s="337" t="s">
        <v>398</v>
      </c>
    </row>
    <row r="7" spans="1:18" ht="78.75">
      <c r="A7" s="317" t="s">
        <v>370</v>
      </c>
      <c r="B7" s="318">
        <v>15441</v>
      </c>
      <c r="C7" s="319" t="s">
        <v>72</v>
      </c>
      <c r="D7" s="320">
        <v>43524</v>
      </c>
      <c r="E7" s="321">
        <v>14154410057700</v>
      </c>
      <c r="F7" s="322">
        <v>5</v>
      </c>
      <c r="G7" s="335">
        <v>7.5</v>
      </c>
      <c r="H7" s="324" t="s">
        <v>118</v>
      </c>
      <c r="I7" s="318" t="s">
        <v>18</v>
      </c>
      <c r="J7" s="332" t="s">
        <v>204</v>
      </c>
      <c r="K7" s="317" t="s">
        <v>369</v>
      </c>
      <c r="L7" s="324" t="s">
        <v>126</v>
      </c>
      <c r="M7" s="326" t="s">
        <v>52</v>
      </c>
      <c r="N7" s="318" t="s">
        <v>52</v>
      </c>
      <c r="O7" s="326" t="s">
        <v>52</v>
      </c>
      <c r="P7" s="318" t="s">
        <v>52</v>
      </c>
      <c r="Q7" s="336" t="s">
        <v>371</v>
      </c>
      <c r="R7" s="332" t="s">
        <v>52</v>
      </c>
    </row>
    <row r="8" spans="1:18" ht="63">
      <c r="A8" s="317" t="s">
        <v>284</v>
      </c>
      <c r="B8" s="318">
        <v>15443</v>
      </c>
      <c r="C8" s="319" t="s">
        <v>20</v>
      </c>
      <c r="D8" s="320">
        <v>43358</v>
      </c>
      <c r="E8" s="331" t="s">
        <v>380</v>
      </c>
      <c r="F8" s="322">
        <v>6</v>
      </c>
      <c r="G8" s="323">
        <v>10.24</v>
      </c>
      <c r="H8" s="324" t="s">
        <v>118</v>
      </c>
      <c r="I8" s="318" t="s">
        <v>18</v>
      </c>
      <c r="J8" s="325" t="s">
        <v>211</v>
      </c>
      <c r="K8" s="317" t="s">
        <v>183</v>
      </c>
      <c r="L8" s="324" t="s">
        <v>41</v>
      </c>
      <c r="M8" s="326">
        <v>43521</v>
      </c>
      <c r="N8" s="318" t="s">
        <v>18</v>
      </c>
      <c r="O8" s="326">
        <v>43567</v>
      </c>
      <c r="P8" s="318">
        <v>10.24</v>
      </c>
      <c r="Q8" s="338" t="s">
        <v>440</v>
      </c>
      <c r="R8" s="324" t="s">
        <v>439</v>
      </c>
    </row>
    <row r="9" spans="1:18" ht="60">
      <c r="A9" s="317" t="s">
        <v>154</v>
      </c>
      <c r="B9" s="318">
        <v>15452</v>
      </c>
      <c r="C9" s="319" t="s">
        <v>20</v>
      </c>
      <c r="D9" s="320">
        <v>43371</v>
      </c>
      <c r="E9" s="321">
        <v>28154520120216</v>
      </c>
      <c r="F9" s="322">
        <v>13</v>
      </c>
      <c r="G9" s="323">
        <v>19.440000000000001</v>
      </c>
      <c r="H9" s="324" t="s">
        <v>40</v>
      </c>
      <c r="I9" s="318" t="s">
        <v>18</v>
      </c>
      <c r="J9" s="325" t="s">
        <v>191</v>
      </c>
      <c r="K9" s="317" t="s">
        <v>155</v>
      </c>
      <c r="L9" s="324" t="s">
        <v>41</v>
      </c>
      <c r="M9" s="326">
        <v>43517</v>
      </c>
      <c r="N9" s="318" t="s">
        <v>18</v>
      </c>
      <c r="O9" s="326">
        <v>43537</v>
      </c>
      <c r="P9" s="318">
        <v>19.440000000000001</v>
      </c>
      <c r="Q9" s="324" t="s">
        <v>50</v>
      </c>
      <c r="R9" s="317" t="s">
        <v>52</v>
      </c>
    </row>
  </sheetData>
  <conditionalFormatting sqref="J1:J9">
    <cfRule type="duplicateValues" dxfId="38" priority="17"/>
  </conditionalFormatting>
  <conditionalFormatting sqref="E2:E6">
    <cfRule type="duplicateValues" dxfId="37" priority="16"/>
  </conditionalFormatting>
  <conditionalFormatting sqref="E5:E6">
    <cfRule type="duplicateValues" dxfId="36" priority="15"/>
  </conditionalFormatting>
  <conditionalFormatting sqref="E3">
    <cfRule type="duplicateValues" dxfId="35" priority="14"/>
  </conditionalFormatting>
  <conditionalFormatting sqref="J3:J4">
    <cfRule type="duplicateValues" dxfId="34" priority="13"/>
  </conditionalFormatting>
  <conditionalFormatting sqref="E4">
    <cfRule type="duplicateValues" dxfId="33" priority="12"/>
  </conditionalFormatting>
  <conditionalFormatting sqref="E6">
    <cfRule type="duplicateValues" dxfId="32" priority="11"/>
  </conditionalFormatting>
  <conditionalFormatting sqref="J3">
    <cfRule type="duplicateValues" dxfId="31" priority="10"/>
  </conditionalFormatting>
  <conditionalFormatting sqref="J4">
    <cfRule type="duplicateValues" dxfId="30" priority="9"/>
  </conditionalFormatting>
  <conditionalFormatting sqref="J6">
    <cfRule type="duplicateValues" dxfId="29" priority="8"/>
  </conditionalFormatting>
  <conditionalFormatting sqref="E7:E8">
    <cfRule type="duplicateValues" dxfId="28" priority="7"/>
  </conditionalFormatting>
  <conditionalFormatting sqref="J7:J9">
    <cfRule type="duplicateValues" dxfId="27" priority="6"/>
  </conditionalFormatting>
  <conditionalFormatting sqref="J5:J9">
    <cfRule type="duplicateValues" dxfId="26" priority="5"/>
  </conditionalFormatting>
  <conditionalFormatting sqref="E9">
    <cfRule type="duplicateValues" dxfId="25" priority="4"/>
  </conditionalFormatting>
  <conditionalFormatting sqref="J7">
    <cfRule type="duplicateValues" dxfId="24" priority="3"/>
  </conditionalFormatting>
  <conditionalFormatting sqref="J8">
    <cfRule type="duplicateValues" dxfId="23" priority="2"/>
  </conditionalFormatting>
  <conditionalFormatting sqref="J9">
    <cfRule type="duplicateValues" dxfId="22" priority="1"/>
  </conditionalFormatting>
  <pageMargins left="0.37" right="0.15748031496062992" top="0.27559055118110237" bottom="0.43307086614173229" header="0.31496062992125984" footer="0.15748031496062992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zoomScale="98" zoomScaleSheetLayoutView="98" workbookViewId="0">
      <selection activeCell="B10" sqref="B10"/>
    </sheetView>
  </sheetViews>
  <sheetFormatPr defaultRowHeight="15"/>
  <cols>
    <col min="1" max="1" width="5.140625" bestFit="1" customWidth="1"/>
    <col min="2" max="2" width="22.42578125" customWidth="1"/>
    <col min="3" max="3" width="7.28515625" bestFit="1" customWidth="1"/>
    <col min="4" max="4" width="9.140625" bestFit="1" customWidth="1"/>
    <col min="5" max="5" width="12.28515625" bestFit="1" customWidth="1"/>
    <col min="6" max="6" width="14.85546875" bestFit="1" customWidth="1"/>
    <col min="7" max="7" width="5.140625" bestFit="1" customWidth="1"/>
    <col min="8" max="8" width="10.7109375" bestFit="1" customWidth="1"/>
    <col min="9" max="9" width="12.42578125" customWidth="1"/>
    <col min="10" max="10" width="8.42578125" bestFit="1" customWidth="1"/>
    <col min="11" max="11" width="7.140625" bestFit="1" customWidth="1"/>
    <col min="12" max="12" width="8.85546875" bestFit="1" customWidth="1"/>
    <col min="13" max="13" width="11.42578125" bestFit="1" customWidth="1"/>
    <col min="14" max="14" width="8.42578125" bestFit="1" customWidth="1"/>
    <col min="15" max="15" width="9.42578125" bestFit="1" customWidth="1"/>
    <col min="16" max="16" width="8.5703125" bestFit="1" customWidth="1"/>
    <col min="18" max="18" width="19.140625" customWidth="1"/>
    <col min="19" max="19" width="19.42578125" style="399" customWidth="1"/>
  </cols>
  <sheetData>
    <row r="1" spans="1:19" s="2" customFormat="1" ht="27" thickBot="1">
      <c r="A1" s="505" t="s">
        <v>508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</row>
    <row r="2" spans="1:19" ht="36.75" customHeight="1">
      <c r="A2" s="495" t="s">
        <v>1</v>
      </c>
      <c r="B2" s="497" t="s">
        <v>9</v>
      </c>
      <c r="C2" s="499" t="s">
        <v>10</v>
      </c>
      <c r="D2" s="493" t="s">
        <v>3</v>
      </c>
      <c r="E2" s="493" t="s">
        <v>7</v>
      </c>
      <c r="F2" s="493" t="s">
        <v>60</v>
      </c>
      <c r="G2" s="499" t="s">
        <v>2</v>
      </c>
      <c r="H2" s="493" t="s">
        <v>8</v>
      </c>
      <c r="I2" s="493" t="s">
        <v>11</v>
      </c>
      <c r="J2" s="497" t="s">
        <v>17</v>
      </c>
      <c r="K2" s="499" t="s">
        <v>4</v>
      </c>
      <c r="L2" s="493" t="s">
        <v>5</v>
      </c>
      <c r="M2" s="493" t="s">
        <v>59</v>
      </c>
      <c r="N2" s="497" t="s">
        <v>12</v>
      </c>
      <c r="O2" s="503" t="s">
        <v>14</v>
      </c>
      <c r="P2" s="493" t="s">
        <v>13</v>
      </c>
      <c r="Q2" s="499" t="s">
        <v>0</v>
      </c>
      <c r="R2" s="493" t="s">
        <v>6</v>
      </c>
      <c r="S2" s="501" t="s">
        <v>15</v>
      </c>
    </row>
    <row r="3" spans="1:19" ht="34.5" customHeight="1" thickBot="1">
      <c r="A3" s="496"/>
      <c r="B3" s="498"/>
      <c r="C3" s="500"/>
      <c r="D3" s="494"/>
      <c r="E3" s="494"/>
      <c r="F3" s="494"/>
      <c r="G3" s="500"/>
      <c r="H3" s="494"/>
      <c r="I3" s="494"/>
      <c r="J3" s="498"/>
      <c r="K3" s="500"/>
      <c r="L3" s="494"/>
      <c r="M3" s="494"/>
      <c r="N3" s="498"/>
      <c r="O3" s="504"/>
      <c r="P3" s="494"/>
      <c r="Q3" s="500"/>
      <c r="R3" s="494"/>
      <c r="S3" s="502"/>
    </row>
    <row r="4" spans="1:19">
      <c r="A4" s="400"/>
      <c r="B4" s="401"/>
      <c r="C4" s="402"/>
      <c r="D4" s="401"/>
      <c r="E4" s="401"/>
      <c r="F4" s="401"/>
      <c r="G4" s="402"/>
      <c r="H4" s="401"/>
      <c r="I4" s="401"/>
      <c r="J4" s="401"/>
      <c r="K4" s="402"/>
      <c r="L4" s="401"/>
      <c r="M4" s="401"/>
      <c r="N4" s="401"/>
      <c r="O4" s="403"/>
      <c r="P4" s="401"/>
      <c r="Q4" s="402"/>
      <c r="R4" s="401"/>
      <c r="S4" s="404"/>
    </row>
    <row r="5" spans="1:19" ht="103.5" customHeight="1">
      <c r="A5" s="318">
        <v>20</v>
      </c>
      <c r="B5" s="317" t="s">
        <v>507</v>
      </c>
      <c r="C5" s="318">
        <v>15175</v>
      </c>
      <c r="D5" s="319" t="s">
        <v>31</v>
      </c>
      <c r="E5" s="320">
        <v>43291</v>
      </c>
      <c r="F5" s="321">
        <v>15151758880903</v>
      </c>
      <c r="G5" s="322">
        <v>5</v>
      </c>
      <c r="H5" s="323">
        <v>3.06</v>
      </c>
      <c r="I5" s="317" t="s">
        <v>40</v>
      </c>
      <c r="J5" s="318" t="s">
        <v>18</v>
      </c>
      <c r="K5" s="325" t="s">
        <v>134</v>
      </c>
      <c r="L5" s="317" t="s">
        <v>184</v>
      </c>
      <c r="M5" s="324" t="s">
        <v>126</v>
      </c>
      <c r="N5" s="326" t="s">
        <v>52</v>
      </c>
      <c r="O5" s="318" t="s">
        <v>52</v>
      </c>
      <c r="P5" s="326" t="s">
        <v>52</v>
      </c>
      <c r="Q5" s="318" t="s">
        <v>52</v>
      </c>
      <c r="R5" s="337" t="s">
        <v>506</v>
      </c>
      <c r="S5" s="337" t="s">
        <v>222</v>
      </c>
    </row>
    <row r="6" spans="1:19" ht="90">
      <c r="A6" s="318">
        <v>36</v>
      </c>
      <c r="B6" s="317" t="s">
        <v>223</v>
      </c>
      <c r="C6" s="318">
        <v>15512</v>
      </c>
      <c r="D6" s="319" t="s">
        <v>20</v>
      </c>
      <c r="E6" s="320">
        <v>43408</v>
      </c>
      <c r="F6" s="321">
        <v>19155121582101</v>
      </c>
      <c r="G6" s="322">
        <v>5</v>
      </c>
      <c r="H6" s="323">
        <v>4.87</v>
      </c>
      <c r="I6" s="324" t="s">
        <v>207</v>
      </c>
      <c r="J6" s="318" t="s">
        <v>18</v>
      </c>
      <c r="K6" s="325" t="s">
        <v>255</v>
      </c>
      <c r="L6" s="317" t="s">
        <v>224</v>
      </c>
      <c r="M6" s="324" t="s">
        <v>126</v>
      </c>
      <c r="N6" s="326" t="s">
        <v>52</v>
      </c>
      <c r="O6" s="318" t="s">
        <v>52</v>
      </c>
      <c r="P6" s="326" t="s">
        <v>52</v>
      </c>
      <c r="Q6" s="318" t="s">
        <v>52</v>
      </c>
      <c r="R6" s="337" t="s">
        <v>256</v>
      </c>
      <c r="S6" s="338" t="s">
        <v>489</v>
      </c>
    </row>
    <row r="7" spans="1:19" ht="60">
      <c r="A7" s="318">
        <v>31</v>
      </c>
      <c r="B7" s="317" t="s">
        <v>236</v>
      </c>
      <c r="C7" s="318">
        <v>15175</v>
      </c>
      <c r="D7" s="319" t="s">
        <v>24</v>
      </c>
      <c r="E7" s="320">
        <v>43417</v>
      </c>
      <c r="F7" s="321">
        <v>28151758887100</v>
      </c>
      <c r="G7" s="322">
        <v>19</v>
      </c>
      <c r="H7" s="323">
        <v>26.07</v>
      </c>
      <c r="I7" s="324" t="s">
        <v>49</v>
      </c>
      <c r="J7" s="318" t="s">
        <v>18</v>
      </c>
      <c r="K7" s="329" t="s">
        <v>257</v>
      </c>
      <c r="L7" s="317" t="s">
        <v>36</v>
      </c>
      <c r="M7" s="324" t="s">
        <v>126</v>
      </c>
      <c r="N7" s="326" t="s">
        <v>52</v>
      </c>
      <c r="O7" s="318" t="s">
        <v>52</v>
      </c>
      <c r="P7" s="326" t="s">
        <v>52</v>
      </c>
      <c r="Q7" s="318" t="s">
        <v>52</v>
      </c>
      <c r="R7" s="337" t="s">
        <v>267</v>
      </c>
      <c r="S7" s="338" t="s">
        <v>392</v>
      </c>
    </row>
    <row r="8" spans="1:19" ht="67.5">
      <c r="A8" s="318">
        <v>34</v>
      </c>
      <c r="B8" s="317" t="s">
        <v>237</v>
      </c>
      <c r="C8" s="318">
        <v>15331</v>
      </c>
      <c r="D8" s="319" t="s">
        <v>104</v>
      </c>
      <c r="E8" s="320">
        <v>43413</v>
      </c>
      <c r="F8" s="321" t="s">
        <v>238</v>
      </c>
      <c r="G8" s="322">
        <v>78</v>
      </c>
      <c r="H8" s="323">
        <v>50.02</v>
      </c>
      <c r="I8" s="324" t="s">
        <v>239</v>
      </c>
      <c r="J8" s="318" t="s">
        <v>18</v>
      </c>
      <c r="K8" s="329" t="s">
        <v>258</v>
      </c>
      <c r="L8" s="317" t="s">
        <v>240</v>
      </c>
      <c r="M8" s="324" t="s">
        <v>126</v>
      </c>
      <c r="N8" s="326" t="s">
        <v>52</v>
      </c>
      <c r="O8" s="318" t="s">
        <v>52</v>
      </c>
      <c r="P8" s="326" t="s">
        <v>52</v>
      </c>
      <c r="Q8" s="318" t="s">
        <v>52</v>
      </c>
      <c r="R8" s="337" t="s">
        <v>267</v>
      </c>
      <c r="S8" s="338" t="s">
        <v>490</v>
      </c>
    </row>
    <row r="9" spans="1:19" ht="60">
      <c r="A9" s="318">
        <v>40</v>
      </c>
      <c r="B9" s="317" t="s">
        <v>491</v>
      </c>
      <c r="C9" s="318">
        <v>15711</v>
      </c>
      <c r="D9" s="319" t="s">
        <v>249</v>
      </c>
      <c r="E9" s="320">
        <v>43438</v>
      </c>
      <c r="F9" s="321">
        <v>18157111255900</v>
      </c>
      <c r="G9" s="322">
        <v>5</v>
      </c>
      <c r="H9" s="323">
        <v>7.5</v>
      </c>
      <c r="I9" s="324" t="s">
        <v>118</v>
      </c>
      <c r="J9" s="318" t="s">
        <v>18</v>
      </c>
      <c r="K9" s="329" t="s">
        <v>271</v>
      </c>
      <c r="L9" s="317" t="s">
        <v>250</v>
      </c>
      <c r="M9" s="324" t="s">
        <v>126</v>
      </c>
      <c r="N9" s="326" t="s">
        <v>52</v>
      </c>
      <c r="O9" s="318" t="s">
        <v>52</v>
      </c>
      <c r="P9" s="326" t="s">
        <v>52</v>
      </c>
      <c r="Q9" s="318" t="s">
        <v>52</v>
      </c>
      <c r="R9" s="337" t="s">
        <v>272</v>
      </c>
      <c r="S9" s="337" t="s">
        <v>492</v>
      </c>
    </row>
    <row r="10" spans="1:19" ht="65.25">
      <c r="A10" s="318">
        <v>41</v>
      </c>
      <c r="B10" s="317" t="s">
        <v>264</v>
      </c>
      <c r="C10" s="318">
        <v>15118</v>
      </c>
      <c r="D10" s="319" t="s">
        <v>20</v>
      </c>
      <c r="E10" s="320">
        <v>43393</v>
      </c>
      <c r="F10" s="331">
        <v>12151180980204</v>
      </c>
      <c r="G10" s="322">
        <v>5</v>
      </c>
      <c r="H10" s="323">
        <v>3.25</v>
      </c>
      <c r="I10" s="324" t="s">
        <v>118</v>
      </c>
      <c r="J10" s="318" t="s">
        <v>18</v>
      </c>
      <c r="K10" s="329" t="s">
        <v>298</v>
      </c>
      <c r="L10" s="317" t="s">
        <v>265</v>
      </c>
      <c r="M10" s="324" t="s">
        <v>126</v>
      </c>
      <c r="N10" s="326" t="s">
        <v>52</v>
      </c>
      <c r="O10" s="318" t="s">
        <v>52</v>
      </c>
      <c r="P10" s="326" t="s">
        <v>52</v>
      </c>
      <c r="Q10" s="318" t="s">
        <v>52</v>
      </c>
      <c r="R10" s="337" t="s">
        <v>299</v>
      </c>
      <c r="S10" s="337" t="s">
        <v>478</v>
      </c>
    </row>
    <row r="11" spans="1:19" ht="65.25">
      <c r="A11" s="318">
        <v>44</v>
      </c>
      <c r="B11" s="317" t="s">
        <v>493</v>
      </c>
      <c r="C11" s="318">
        <v>15117</v>
      </c>
      <c r="D11" s="319" t="s">
        <v>20</v>
      </c>
      <c r="E11" s="320">
        <v>43440</v>
      </c>
      <c r="F11" s="321">
        <v>28151170084802</v>
      </c>
      <c r="G11" s="322">
        <v>19</v>
      </c>
      <c r="H11" s="335">
        <v>8</v>
      </c>
      <c r="I11" s="324" t="s">
        <v>207</v>
      </c>
      <c r="J11" s="318" t="s">
        <v>18</v>
      </c>
      <c r="K11" s="329" t="s">
        <v>339</v>
      </c>
      <c r="L11" s="317" t="s">
        <v>62</v>
      </c>
      <c r="M11" s="324" t="s">
        <v>126</v>
      </c>
      <c r="N11" s="326" t="s">
        <v>52</v>
      </c>
      <c r="O11" s="318" t="s">
        <v>52</v>
      </c>
      <c r="P11" s="326" t="s">
        <v>52</v>
      </c>
      <c r="Q11" s="318" t="s">
        <v>52</v>
      </c>
      <c r="R11" s="337" t="s">
        <v>341</v>
      </c>
      <c r="S11" s="337" t="s">
        <v>480</v>
      </c>
    </row>
    <row r="12" spans="1:19" ht="72" customHeight="1">
      <c r="A12" s="318">
        <v>45</v>
      </c>
      <c r="B12" s="317" t="s">
        <v>280</v>
      </c>
      <c r="C12" s="318">
        <v>15245</v>
      </c>
      <c r="D12" s="319" t="s">
        <v>20</v>
      </c>
      <c r="E12" s="320">
        <v>43390</v>
      </c>
      <c r="F12" s="321">
        <v>20152451123102</v>
      </c>
      <c r="G12" s="322">
        <v>5</v>
      </c>
      <c r="H12" s="335">
        <v>4.9400000000000004</v>
      </c>
      <c r="I12" s="324" t="s">
        <v>205</v>
      </c>
      <c r="J12" s="318" t="s">
        <v>18</v>
      </c>
      <c r="K12" s="329" t="s">
        <v>340</v>
      </c>
      <c r="L12" s="317" t="s">
        <v>281</v>
      </c>
      <c r="M12" s="324" t="s">
        <v>126</v>
      </c>
      <c r="N12" s="326" t="s">
        <v>52</v>
      </c>
      <c r="O12" s="318" t="s">
        <v>52</v>
      </c>
      <c r="P12" s="326" t="s">
        <v>52</v>
      </c>
      <c r="Q12" s="318" t="s">
        <v>52</v>
      </c>
      <c r="R12" s="337" t="s">
        <v>341</v>
      </c>
      <c r="S12" s="337" t="s">
        <v>222</v>
      </c>
    </row>
    <row r="13" spans="1:19" ht="65.25">
      <c r="A13" s="318">
        <v>46</v>
      </c>
      <c r="B13" s="317" t="s">
        <v>295</v>
      </c>
      <c r="C13" s="318">
        <v>15544</v>
      </c>
      <c r="D13" s="319" t="s">
        <v>104</v>
      </c>
      <c r="E13" s="320">
        <v>43455</v>
      </c>
      <c r="F13" s="321">
        <v>27155442161111</v>
      </c>
      <c r="G13" s="322">
        <v>38</v>
      </c>
      <c r="H13" s="335">
        <v>7.28</v>
      </c>
      <c r="I13" s="324" t="s">
        <v>207</v>
      </c>
      <c r="J13" s="318" t="s">
        <v>18</v>
      </c>
      <c r="K13" s="329" t="s">
        <v>354</v>
      </c>
      <c r="L13" s="317" t="s">
        <v>296</v>
      </c>
      <c r="M13" s="324" t="s">
        <v>126</v>
      </c>
      <c r="N13" s="326" t="s">
        <v>52</v>
      </c>
      <c r="O13" s="318" t="s">
        <v>52</v>
      </c>
      <c r="P13" s="326" t="s">
        <v>52</v>
      </c>
      <c r="Q13" s="318" t="s">
        <v>52</v>
      </c>
      <c r="R13" s="337" t="s">
        <v>355</v>
      </c>
      <c r="S13" s="337" t="s">
        <v>479</v>
      </c>
    </row>
    <row r="14" spans="1:19" ht="65.25">
      <c r="A14" s="318">
        <v>47</v>
      </c>
      <c r="B14" s="317" t="s">
        <v>300</v>
      </c>
      <c r="C14" s="318">
        <v>15335</v>
      </c>
      <c r="D14" s="319" t="s">
        <v>72</v>
      </c>
      <c r="E14" s="320">
        <v>43485</v>
      </c>
      <c r="F14" s="321">
        <v>11153351601400</v>
      </c>
      <c r="G14" s="322">
        <v>6</v>
      </c>
      <c r="H14" s="335">
        <v>8.4499999999999993</v>
      </c>
      <c r="I14" s="324" t="s">
        <v>207</v>
      </c>
      <c r="J14" s="318" t="s">
        <v>18</v>
      </c>
      <c r="K14" s="329" t="s">
        <v>351</v>
      </c>
      <c r="L14" s="317" t="s">
        <v>301</v>
      </c>
      <c r="M14" s="324" t="s">
        <v>126</v>
      </c>
      <c r="N14" s="326" t="s">
        <v>52</v>
      </c>
      <c r="O14" s="318" t="s">
        <v>52</v>
      </c>
      <c r="P14" s="326" t="s">
        <v>52</v>
      </c>
      <c r="Q14" s="318" t="s">
        <v>52</v>
      </c>
      <c r="R14" s="337" t="s">
        <v>352</v>
      </c>
      <c r="S14" s="337" t="s">
        <v>477</v>
      </c>
    </row>
    <row r="15" spans="1:19" ht="65.25">
      <c r="A15" s="318">
        <v>50</v>
      </c>
      <c r="B15" s="317" t="s">
        <v>314</v>
      </c>
      <c r="C15" s="318">
        <v>15641</v>
      </c>
      <c r="D15" s="319" t="s">
        <v>24</v>
      </c>
      <c r="E15" s="320">
        <v>43489</v>
      </c>
      <c r="F15" s="321">
        <v>27156410003201</v>
      </c>
      <c r="G15" s="322">
        <v>134</v>
      </c>
      <c r="H15" s="335">
        <v>8.9600000000000009</v>
      </c>
      <c r="I15" s="324" t="s">
        <v>325</v>
      </c>
      <c r="J15" s="318" t="s">
        <v>18</v>
      </c>
      <c r="K15" s="329" t="s">
        <v>382</v>
      </c>
      <c r="L15" s="317" t="s">
        <v>324</v>
      </c>
      <c r="M15" s="324" t="s">
        <v>126</v>
      </c>
      <c r="N15" s="326" t="s">
        <v>52</v>
      </c>
      <c r="O15" s="318" t="s">
        <v>52</v>
      </c>
      <c r="P15" s="326" t="s">
        <v>52</v>
      </c>
      <c r="Q15" s="318" t="s">
        <v>52</v>
      </c>
      <c r="R15" s="337" t="s">
        <v>383</v>
      </c>
      <c r="S15" s="337" t="s">
        <v>222</v>
      </c>
    </row>
    <row r="16" spans="1:19" ht="65.25">
      <c r="A16" s="318">
        <v>51</v>
      </c>
      <c r="B16" s="317" t="s">
        <v>378</v>
      </c>
      <c r="C16" s="318">
        <v>15441</v>
      </c>
      <c r="D16" s="334" t="s">
        <v>329</v>
      </c>
      <c r="E16" s="320">
        <v>43524</v>
      </c>
      <c r="F16" s="321">
        <v>27154410848302</v>
      </c>
      <c r="G16" s="322">
        <v>158</v>
      </c>
      <c r="H16" s="335">
        <v>46.2</v>
      </c>
      <c r="I16" s="324" t="s">
        <v>332</v>
      </c>
      <c r="J16" s="318" t="s">
        <v>18</v>
      </c>
      <c r="K16" s="329" t="s">
        <v>466</v>
      </c>
      <c r="L16" s="317" t="s">
        <v>333</v>
      </c>
      <c r="M16" s="324" t="s">
        <v>126</v>
      </c>
      <c r="N16" s="326" t="s">
        <v>52</v>
      </c>
      <c r="O16" s="318" t="s">
        <v>52</v>
      </c>
      <c r="P16" s="326" t="s">
        <v>52</v>
      </c>
      <c r="Q16" s="318" t="s">
        <v>52</v>
      </c>
      <c r="R16" s="337" t="s">
        <v>468</v>
      </c>
      <c r="S16" s="337" t="s">
        <v>222</v>
      </c>
    </row>
    <row r="17" spans="1:19" ht="65.25">
      <c r="A17" s="318">
        <v>48</v>
      </c>
      <c r="B17" s="317" t="s">
        <v>400</v>
      </c>
      <c r="C17" s="318">
        <v>15441</v>
      </c>
      <c r="D17" s="319" t="s">
        <v>20</v>
      </c>
      <c r="E17" s="320">
        <v>43455</v>
      </c>
      <c r="F17" s="321">
        <v>20154413017500</v>
      </c>
      <c r="G17" s="322">
        <v>7</v>
      </c>
      <c r="H17" s="335">
        <v>10.24</v>
      </c>
      <c r="I17" s="324" t="s">
        <v>118</v>
      </c>
      <c r="J17" s="318" t="s">
        <v>18</v>
      </c>
      <c r="K17" s="329" t="s">
        <v>387</v>
      </c>
      <c r="L17" s="317" t="s">
        <v>358</v>
      </c>
      <c r="M17" s="324" t="s">
        <v>126</v>
      </c>
      <c r="N17" s="326" t="s">
        <v>52</v>
      </c>
      <c r="O17" s="318" t="s">
        <v>52</v>
      </c>
      <c r="P17" s="326" t="s">
        <v>52</v>
      </c>
      <c r="Q17" s="318" t="s">
        <v>52</v>
      </c>
      <c r="R17" s="337" t="s">
        <v>389</v>
      </c>
      <c r="S17" s="337" t="s">
        <v>398</v>
      </c>
    </row>
    <row r="18" spans="1:19" ht="65.25">
      <c r="A18" s="318">
        <v>52</v>
      </c>
      <c r="B18" s="317" t="s">
        <v>370</v>
      </c>
      <c r="C18" s="318">
        <v>15441</v>
      </c>
      <c r="D18" s="319" t="s">
        <v>72</v>
      </c>
      <c r="E18" s="320">
        <v>43524</v>
      </c>
      <c r="F18" s="321">
        <v>14154410057700</v>
      </c>
      <c r="G18" s="322">
        <v>5</v>
      </c>
      <c r="H18" s="335">
        <v>7.5</v>
      </c>
      <c r="I18" s="324" t="s">
        <v>118</v>
      </c>
      <c r="J18" s="318" t="s">
        <v>18</v>
      </c>
      <c r="K18" s="329" t="s">
        <v>442</v>
      </c>
      <c r="L18" s="317" t="s">
        <v>369</v>
      </c>
      <c r="M18" s="324" t="s">
        <v>126</v>
      </c>
      <c r="N18" s="326" t="s">
        <v>52</v>
      </c>
      <c r="O18" s="318" t="s">
        <v>52</v>
      </c>
      <c r="P18" s="326" t="s">
        <v>52</v>
      </c>
      <c r="Q18" s="318" t="s">
        <v>52</v>
      </c>
      <c r="R18" s="337" t="s">
        <v>443</v>
      </c>
      <c r="S18" s="337" t="s">
        <v>444</v>
      </c>
    </row>
    <row r="19" spans="1:19" ht="65.25">
      <c r="A19" s="405">
        <v>57</v>
      </c>
      <c r="B19" s="406" t="s">
        <v>416</v>
      </c>
      <c r="C19" s="405">
        <v>15111</v>
      </c>
      <c r="D19" s="407" t="s">
        <v>24</v>
      </c>
      <c r="E19" s="408">
        <v>43481</v>
      </c>
      <c r="F19" s="409">
        <v>27151111824400</v>
      </c>
      <c r="G19" s="410">
        <v>155</v>
      </c>
      <c r="H19" s="411">
        <v>30.24</v>
      </c>
      <c r="I19" s="412" t="s">
        <v>205</v>
      </c>
      <c r="J19" s="405" t="s">
        <v>18</v>
      </c>
      <c r="K19" s="329" t="s">
        <v>471</v>
      </c>
      <c r="L19" s="406" t="s">
        <v>422</v>
      </c>
      <c r="M19" s="413" t="s">
        <v>126</v>
      </c>
      <c r="N19" s="414" t="s">
        <v>52</v>
      </c>
      <c r="O19" s="405" t="s">
        <v>52</v>
      </c>
      <c r="P19" s="414" t="s">
        <v>52</v>
      </c>
      <c r="Q19" s="405" t="s">
        <v>52</v>
      </c>
      <c r="R19" s="337" t="s">
        <v>474</v>
      </c>
      <c r="S19" s="337" t="s">
        <v>222</v>
      </c>
    </row>
    <row r="20" spans="1:19" ht="65.25">
      <c r="A20" s="318">
        <v>59</v>
      </c>
      <c r="B20" s="317" t="s">
        <v>473</v>
      </c>
      <c r="C20" s="318">
        <v>15194</v>
      </c>
      <c r="D20" s="319" t="s">
        <v>72</v>
      </c>
      <c r="E20" s="320">
        <v>43566</v>
      </c>
      <c r="F20" s="409">
        <v>19151941032800</v>
      </c>
      <c r="G20" s="410">
        <v>5</v>
      </c>
      <c r="H20" s="411">
        <v>7.36</v>
      </c>
      <c r="I20" s="415" t="s">
        <v>469</v>
      </c>
      <c r="J20" s="318" t="s">
        <v>18</v>
      </c>
      <c r="K20" s="329" t="s">
        <v>472</v>
      </c>
      <c r="L20" s="317" t="s">
        <v>453</v>
      </c>
      <c r="M20" s="324" t="s">
        <v>126</v>
      </c>
      <c r="N20" s="326" t="s">
        <v>52</v>
      </c>
      <c r="O20" s="318" t="s">
        <v>52</v>
      </c>
      <c r="P20" s="414" t="s">
        <v>52</v>
      </c>
      <c r="Q20" s="405" t="s">
        <v>52</v>
      </c>
      <c r="R20" s="337" t="s">
        <v>474</v>
      </c>
      <c r="S20" s="337" t="s">
        <v>222</v>
      </c>
    </row>
  </sheetData>
  <mergeCells count="20">
    <mergeCell ref="C2:C3"/>
    <mergeCell ref="D2:D3"/>
    <mergeCell ref="E2:E3"/>
    <mergeCell ref="F2:F3"/>
    <mergeCell ref="S2:S3"/>
    <mergeCell ref="A1:S1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</mergeCells>
  <conditionalFormatting sqref="K5:K20">
    <cfRule type="duplicateValues" dxfId="21" priority="22"/>
  </conditionalFormatting>
  <conditionalFormatting sqref="K5:K6">
    <cfRule type="duplicateValues" dxfId="20" priority="21"/>
  </conditionalFormatting>
  <conditionalFormatting sqref="K5:K6">
    <cfRule type="duplicateValues" dxfId="19" priority="20"/>
  </conditionalFormatting>
  <conditionalFormatting sqref="K5">
    <cfRule type="duplicateValues" dxfId="18" priority="19"/>
  </conditionalFormatting>
  <conditionalFormatting sqref="F5 F8:F10">
    <cfRule type="duplicateValues" dxfId="17" priority="18"/>
  </conditionalFormatting>
  <conditionalFormatting sqref="A5:A20">
    <cfRule type="duplicateValues" dxfId="16" priority="17"/>
  </conditionalFormatting>
  <conditionalFormatting sqref="K6">
    <cfRule type="duplicateValues" dxfId="15" priority="16"/>
  </conditionalFormatting>
  <conditionalFormatting sqref="F6">
    <cfRule type="duplicateValues" dxfId="14" priority="15"/>
  </conditionalFormatting>
  <conditionalFormatting sqref="K6">
    <cfRule type="duplicateValues" dxfId="13" priority="14"/>
  </conditionalFormatting>
  <conditionalFormatting sqref="F9:F10">
    <cfRule type="duplicateValues" dxfId="12" priority="13"/>
  </conditionalFormatting>
  <conditionalFormatting sqref="F10">
    <cfRule type="duplicateValues" dxfId="11" priority="12"/>
  </conditionalFormatting>
  <conditionalFormatting sqref="K10">
    <cfRule type="duplicateValues" dxfId="10" priority="11"/>
  </conditionalFormatting>
  <conditionalFormatting sqref="K9:K20">
    <cfRule type="duplicateValues" dxfId="9" priority="10"/>
  </conditionalFormatting>
  <conditionalFormatting sqref="K11:K20">
    <cfRule type="duplicateValues" dxfId="8" priority="9"/>
  </conditionalFormatting>
  <conditionalFormatting sqref="F11:F20">
    <cfRule type="duplicateValues" dxfId="7" priority="8"/>
  </conditionalFormatting>
  <conditionalFormatting sqref="K12:K20">
    <cfRule type="duplicateValues" dxfId="6" priority="7"/>
  </conditionalFormatting>
  <conditionalFormatting sqref="K11">
    <cfRule type="duplicateValues" dxfId="5" priority="6"/>
  </conditionalFormatting>
  <conditionalFormatting sqref="F20">
    <cfRule type="duplicateValues" dxfId="4" priority="5"/>
  </conditionalFormatting>
  <conditionalFormatting sqref="F20">
    <cfRule type="duplicateValues" dxfId="3" priority="4"/>
  </conditionalFormatting>
  <conditionalFormatting sqref="K2:K4">
    <cfRule type="duplicateValues" dxfId="2" priority="3"/>
  </conditionalFormatting>
  <conditionalFormatting sqref="F2:F4">
    <cfRule type="duplicateValues" dxfId="1" priority="2"/>
  </conditionalFormatting>
  <conditionalFormatting sqref="A2:A4">
    <cfRule type="duplicateValues" dxfId="0" priority="1"/>
  </conditionalFormatting>
  <pageMargins left="0.15748031496062992" right="0.15748031496062992" top="0.27559055118110237" bottom="0.31496062992125984" header="0.31496062992125984" footer="0.19685039370078741"/>
  <pageSetup paperSize="9"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A18" sqref="A18"/>
    </sheetView>
  </sheetViews>
  <sheetFormatPr defaultRowHeight="15"/>
  <cols>
    <col min="1" max="1" width="18.28515625" customWidth="1"/>
  </cols>
  <sheetData>
    <row r="1" spans="1:1" ht="31.5">
      <c r="A1" s="16">
        <v>192</v>
      </c>
    </row>
    <row r="2" spans="1:1" ht="31.5">
      <c r="A2" s="16">
        <v>5.12</v>
      </c>
    </row>
    <row r="3" spans="1:1" ht="31.5">
      <c r="A3" s="225">
        <v>4.96</v>
      </c>
    </row>
    <row r="4" spans="1:1" ht="31.5">
      <c r="A4" s="16">
        <v>10.24</v>
      </c>
    </row>
    <row r="5" spans="1:1" ht="31.5">
      <c r="A5" s="16">
        <v>19.440000000000001</v>
      </c>
    </row>
    <row r="6" spans="1:1" ht="31.5">
      <c r="A6" s="16">
        <v>5</v>
      </c>
    </row>
    <row r="7" spans="1:1" ht="31.5">
      <c r="A7" s="16">
        <v>5.2</v>
      </c>
    </row>
    <row r="8" spans="1:1" ht="31.5">
      <c r="A8" s="16">
        <v>18.36</v>
      </c>
    </row>
    <row r="9" spans="1:1" ht="31.5">
      <c r="A9" s="416">
        <v>7.4</v>
      </c>
    </row>
    <row r="10" spans="1:1" ht="31.5">
      <c r="A10" s="16">
        <v>4.87</v>
      </c>
    </row>
    <row r="11" spans="1:1" ht="31.5">
      <c r="A11" s="16">
        <v>4.96</v>
      </c>
    </row>
    <row r="12" spans="1:1" ht="31.5">
      <c r="A12" s="16">
        <v>10.07</v>
      </c>
    </row>
    <row r="13" spans="1:1" ht="31.5">
      <c r="A13" s="16">
        <v>114.37</v>
      </c>
    </row>
    <row r="14" spans="1:1" ht="31.5">
      <c r="A14" s="16">
        <v>7.28</v>
      </c>
    </row>
    <row r="15" spans="1:1" ht="31.5">
      <c r="A15" s="37">
        <v>6.5</v>
      </c>
    </row>
    <row r="16" spans="1:1" ht="31.5">
      <c r="A16" s="16">
        <v>5.85</v>
      </c>
    </row>
    <row r="17" spans="1:1" ht="31.5">
      <c r="A17" s="16">
        <v>7.15</v>
      </c>
    </row>
    <row r="18" spans="1:1">
      <c r="A18">
        <f>SUM(A1:A17)</f>
        <v>428.76999999999992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view="pageBreakPreview" zoomScale="71" zoomScaleNormal="71" zoomScaleSheetLayoutView="71" workbookViewId="0">
      <selection activeCell="C8" sqref="C8"/>
    </sheetView>
  </sheetViews>
  <sheetFormatPr defaultColWidth="9.140625" defaultRowHeight="15"/>
  <cols>
    <col min="1" max="1" width="56.140625" style="3" customWidth="1"/>
    <col min="2" max="2" width="22.5703125" style="2" customWidth="1"/>
    <col min="3" max="3" width="43" style="2" customWidth="1"/>
    <col min="4" max="4" width="107" style="3" customWidth="1"/>
    <col min="5" max="5" width="9.140625" style="2"/>
    <col min="6" max="6" width="21" style="2" customWidth="1"/>
    <col min="7" max="7" width="9.140625" style="2"/>
    <col min="8" max="8" width="41" style="2" customWidth="1"/>
    <col min="9" max="9" width="41.28515625" style="2" customWidth="1"/>
    <col min="10" max="21" width="9.140625" style="2"/>
    <col min="22" max="22" width="13" style="2" bestFit="1" customWidth="1"/>
    <col min="23" max="16384" width="9.140625" style="2"/>
  </cols>
  <sheetData>
    <row r="1" spans="1:23" ht="76.5" customHeight="1" thickBot="1">
      <c r="A1" s="423" t="s">
        <v>519</v>
      </c>
      <c r="B1" s="424"/>
      <c r="C1" s="424"/>
      <c r="D1" s="425"/>
    </row>
    <row r="2" spans="1:23" ht="81" customHeight="1">
      <c r="A2" s="66" t="s">
        <v>53</v>
      </c>
      <c r="B2" s="66" t="s">
        <v>54</v>
      </c>
      <c r="C2" s="67" t="s">
        <v>63</v>
      </c>
      <c r="D2" s="67" t="s">
        <v>6</v>
      </c>
    </row>
    <row r="3" spans="1:23" ht="101.25" customHeight="1">
      <c r="A3" s="15" t="s">
        <v>55</v>
      </c>
      <c r="B3" s="18">
        <v>65</v>
      </c>
      <c r="C3" s="186">
        <v>1868.2</v>
      </c>
      <c r="D3" s="11" t="s">
        <v>52</v>
      </c>
      <c r="F3" s="60"/>
    </row>
    <row r="4" spans="1:23" ht="101.25" customHeight="1">
      <c r="A4" s="15" t="s">
        <v>290</v>
      </c>
      <c r="B4" s="18">
        <v>65</v>
      </c>
      <c r="C4" s="186">
        <v>1868.2</v>
      </c>
      <c r="D4" s="11" t="s">
        <v>52</v>
      </c>
      <c r="F4" s="61"/>
    </row>
    <row r="5" spans="1:23" ht="81.75" customHeight="1">
      <c r="A5" s="15" t="s">
        <v>291</v>
      </c>
      <c r="B5" s="18">
        <v>55</v>
      </c>
      <c r="C5" s="186">
        <v>1718.68</v>
      </c>
      <c r="D5" s="11" t="s">
        <v>52</v>
      </c>
      <c r="F5" s="60"/>
      <c r="H5" s="56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ht="115.5" customHeight="1">
      <c r="A6" s="15" t="s">
        <v>292</v>
      </c>
      <c r="B6" s="18">
        <f>B4-B5</f>
        <v>10</v>
      </c>
      <c r="C6" s="186">
        <f>C4-C5</f>
        <v>149.51999999999998</v>
      </c>
      <c r="D6" s="214" t="s">
        <v>475</v>
      </c>
      <c r="F6" s="60"/>
      <c r="H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W6" s="54"/>
    </row>
    <row r="7" spans="1:23" ht="115.5" customHeight="1">
      <c r="A7" s="15" t="s">
        <v>56</v>
      </c>
      <c r="B7" s="18">
        <v>42</v>
      </c>
      <c r="C7" s="186">
        <v>1500.03</v>
      </c>
      <c r="D7" s="214" t="s">
        <v>532</v>
      </c>
      <c r="F7" s="61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7"/>
      <c r="U7" s="57"/>
      <c r="V7" s="54"/>
      <c r="W7" s="54"/>
    </row>
    <row r="8" spans="1:23" ht="115.5" customHeight="1">
      <c r="A8" s="15" t="s">
        <v>412</v>
      </c>
      <c r="B8" s="18">
        <v>1</v>
      </c>
      <c r="C8" s="186">
        <v>25.5</v>
      </c>
      <c r="D8" s="214" t="s">
        <v>421</v>
      </c>
      <c r="F8" s="61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7"/>
      <c r="U8" s="57"/>
      <c r="V8" s="54"/>
      <c r="W8" s="54"/>
    </row>
    <row r="9" spans="1:23" ht="94.5">
      <c r="A9" s="15" t="s">
        <v>57</v>
      </c>
      <c r="B9" s="18">
        <f>B5-B7</f>
        <v>13</v>
      </c>
      <c r="C9" s="186">
        <f>C5-C7-C8</f>
        <v>193.15000000000009</v>
      </c>
      <c r="D9" s="214" t="s">
        <v>386</v>
      </c>
      <c r="F9" s="60"/>
      <c r="H9" s="52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7"/>
      <c r="U9" s="58"/>
      <c r="V9" s="54"/>
      <c r="W9" s="54"/>
    </row>
    <row r="10" spans="1:23" ht="46.5">
      <c r="F10" s="65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7"/>
      <c r="U10" s="59"/>
      <c r="V10" s="54"/>
      <c r="W10" s="54"/>
    </row>
    <row r="11" spans="1:23" ht="26.25">
      <c r="C11" s="50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ht="21"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26.25">
      <c r="C13" s="50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</row>
  </sheetData>
  <mergeCells count="1">
    <mergeCell ref="A1:D1"/>
  </mergeCells>
  <printOptions horizontalCentered="1"/>
  <pageMargins left="0.39370078740157483" right="0.19685039370078741" top="0.51" bottom="0.15748031496062992" header="0.15748031496062992" footer="0.15748031496062992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="87" zoomScaleSheetLayoutView="87" workbookViewId="0">
      <pane ySplit="3" topLeftCell="A4" activePane="bottomLeft" state="frozen"/>
      <selection pane="bottomLeft" activeCell="J7" sqref="J7"/>
    </sheetView>
  </sheetViews>
  <sheetFormatPr defaultColWidth="9.140625" defaultRowHeight="15"/>
  <cols>
    <col min="1" max="1" width="22.42578125" style="2" customWidth="1"/>
    <col min="2" max="2" width="12.5703125" style="2" bestFit="1" customWidth="1"/>
    <col min="3" max="3" width="27.28515625" style="2" bestFit="1" customWidth="1"/>
    <col min="4" max="4" width="18.85546875" style="2" customWidth="1"/>
    <col min="5" max="5" width="24.28515625" style="2" customWidth="1"/>
    <col min="6" max="6" width="17.5703125" style="2" customWidth="1"/>
    <col min="7" max="7" width="11.7109375" style="2" customWidth="1"/>
    <col min="8" max="8" width="12.42578125" style="2" customWidth="1"/>
    <col min="9" max="9" width="16.140625" style="148" customWidth="1"/>
    <col min="10" max="10" width="13.28515625" style="147" customWidth="1"/>
    <col min="11" max="11" width="16.5703125" style="2" customWidth="1"/>
    <col min="12" max="12" width="62" style="2" customWidth="1"/>
    <col min="13" max="16384" width="9.140625" style="2"/>
  </cols>
  <sheetData>
    <row r="1" spans="1:13" ht="93" customHeight="1">
      <c r="A1" s="453" t="s">
        <v>521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3" ht="101.25" customHeight="1">
      <c r="A2" s="85" t="s">
        <v>107</v>
      </c>
      <c r="B2" s="39" t="s">
        <v>108</v>
      </c>
      <c r="C2" s="86" t="s">
        <v>109</v>
      </c>
      <c r="D2" s="109" t="s">
        <v>110</v>
      </c>
      <c r="E2" s="86" t="s">
        <v>111</v>
      </c>
      <c r="F2" s="109" t="s">
        <v>112</v>
      </c>
      <c r="G2" s="86" t="s">
        <v>113</v>
      </c>
      <c r="H2" s="109" t="s">
        <v>114</v>
      </c>
      <c r="I2" s="305" t="s">
        <v>411</v>
      </c>
      <c r="J2" s="454" t="s">
        <v>148</v>
      </c>
      <c r="K2" s="455"/>
      <c r="L2" s="110" t="s">
        <v>147</v>
      </c>
    </row>
    <row r="3" spans="1:13" ht="19.5" customHeight="1">
      <c r="A3" s="87"/>
      <c r="B3" s="107"/>
      <c r="C3" s="88"/>
      <c r="D3" s="107"/>
      <c r="E3" s="87"/>
      <c r="F3" s="107"/>
      <c r="G3" s="87"/>
      <c r="H3" s="107"/>
      <c r="I3" s="87"/>
      <c r="J3" s="146" t="s">
        <v>105</v>
      </c>
      <c r="K3" s="89" t="s">
        <v>106</v>
      </c>
      <c r="L3" s="109"/>
    </row>
    <row r="4" spans="1:13">
      <c r="A4" s="90"/>
      <c r="B4" s="108"/>
      <c r="C4" s="90"/>
      <c r="D4" s="108"/>
      <c r="E4" s="90"/>
      <c r="F4" s="108"/>
      <c r="G4" s="90"/>
      <c r="H4" s="108"/>
      <c r="I4" s="90"/>
      <c r="J4" s="108"/>
      <c r="K4" s="90"/>
      <c r="L4" s="111"/>
    </row>
    <row r="5" spans="1:13" ht="93.75">
      <c r="A5" s="91" t="s">
        <v>90</v>
      </c>
      <c r="B5" s="32">
        <v>15100</v>
      </c>
      <c r="C5" s="92">
        <f>1490+155+5+5+117+35+6</f>
        <v>1813</v>
      </c>
      <c r="D5" s="32">
        <v>634.98</v>
      </c>
      <c r="E5" s="122">
        <f>436.12+7.36</f>
        <v>443.48</v>
      </c>
      <c r="F5" s="32">
        <v>33</v>
      </c>
      <c r="G5" s="91">
        <v>15</v>
      </c>
      <c r="H5" s="32">
        <v>6</v>
      </c>
      <c r="I5" s="91">
        <v>1</v>
      </c>
      <c r="J5" s="32">
        <v>24</v>
      </c>
      <c r="K5" s="91">
        <f>F5-J5-I5</f>
        <v>8</v>
      </c>
      <c r="L5" s="125" t="s">
        <v>516</v>
      </c>
      <c r="M5" s="2">
        <f>436.49-435.92</f>
        <v>0.56999999999999318</v>
      </c>
    </row>
    <row r="6" spans="1:13" ht="72.75" customHeight="1">
      <c r="A6" s="85" t="s">
        <v>282</v>
      </c>
      <c r="B6" s="32">
        <v>15200</v>
      </c>
      <c r="C6" s="92">
        <v>5</v>
      </c>
      <c r="D6" s="32">
        <v>4.9400000000000004</v>
      </c>
      <c r="E6" s="122">
        <v>0</v>
      </c>
      <c r="F6" s="32">
        <v>1</v>
      </c>
      <c r="G6" s="91">
        <v>0</v>
      </c>
      <c r="H6" s="32">
        <v>0</v>
      </c>
      <c r="I6" s="91">
        <v>0</v>
      </c>
      <c r="J6" s="32">
        <v>0</v>
      </c>
      <c r="K6" s="91">
        <f t="shared" ref="K6:K14" si="0">F6-J6-I6</f>
        <v>1</v>
      </c>
      <c r="L6" s="125" t="s">
        <v>407</v>
      </c>
    </row>
    <row r="7" spans="1:13" ht="72.75" customHeight="1">
      <c r="A7" s="91" t="s">
        <v>146</v>
      </c>
      <c r="B7" s="32">
        <v>15300</v>
      </c>
      <c r="C7" s="92">
        <f>200+78+5+5+6+5</f>
        <v>299</v>
      </c>
      <c r="D7" s="32">
        <f>192+6.5+5.85+50+8.45+7.26</f>
        <v>270.06</v>
      </c>
      <c r="E7" s="122">
        <f>192+5.85+6.5</f>
        <v>204.35</v>
      </c>
      <c r="F7" s="32">
        <v>6</v>
      </c>
      <c r="G7" s="91">
        <v>3</v>
      </c>
      <c r="H7" s="32">
        <v>1</v>
      </c>
      <c r="I7" s="91">
        <v>0</v>
      </c>
      <c r="J7" s="32">
        <v>3</v>
      </c>
      <c r="K7" s="91">
        <f t="shared" si="0"/>
        <v>3</v>
      </c>
      <c r="L7" s="125" t="s">
        <v>445</v>
      </c>
    </row>
    <row r="8" spans="1:13" ht="72.75" customHeight="1">
      <c r="A8" s="91" t="s">
        <v>91</v>
      </c>
      <c r="B8" s="32">
        <v>15400</v>
      </c>
      <c r="C8" s="92">
        <f>39.5+5+158+7+5+4+6</f>
        <v>224.5</v>
      </c>
      <c r="D8" s="32">
        <f>42.88+7.28+46.2+10.24+7.5+5.76+8.71</f>
        <v>128.57000000000002</v>
      </c>
      <c r="E8" s="122">
        <f>34.72+10.24+5.2</f>
        <v>50.160000000000004</v>
      </c>
      <c r="F8" s="32">
        <v>11</v>
      </c>
      <c r="G8" s="91">
        <v>5</v>
      </c>
      <c r="H8" s="32">
        <v>2</v>
      </c>
      <c r="I8" s="91">
        <v>0</v>
      </c>
      <c r="J8" s="32">
        <v>5</v>
      </c>
      <c r="K8" s="91">
        <f t="shared" si="0"/>
        <v>6</v>
      </c>
      <c r="L8" s="144" t="s">
        <v>483</v>
      </c>
    </row>
    <row r="9" spans="1:13" ht="72.75" customHeight="1">
      <c r="A9" s="91" t="s">
        <v>92</v>
      </c>
      <c r="B9" s="32">
        <v>15500</v>
      </c>
      <c r="C9" s="92">
        <f>12+5+38+5</f>
        <v>60</v>
      </c>
      <c r="D9" s="32">
        <f>7.62+4.87+7.28+7.28</f>
        <v>27.05</v>
      </c>
      <c r="E9" s="122">
        <f>7.62+4.87</f>
        <v>12.49</v>
      </c>
      <c r="F9" s="32">
        <v>5</v>
      </c>
      <c r="G9" s="91">
        <v>2</v>
      </c>
      <c r="H9" s="32">
        <v>1</v>
      </c>
      <c r="I9" s="91">
        <v>0</v>
      </c>
      <c r="J9" s="32">
        <v>3</v>
      </c>
      <c r="K9" s="91">
        <f t="shared" si="0"/>
        <v>2</v>
      </c>
      <c r="L9" s="125" t="s">
        <v>513</v>
      </c>
    </row>
    <row r="10" spans="1:13" ht="72.75" customHeight="1">
      <c r="A10" s="85" t="s">
        <v>120</v>
      </c>
      <c r="B10" s="32">
        <v>15600</v>
      </c>
      <c r="C10" s="92">
        <f>12+134</f>
        <v>146</v>
      </c>
      <c r="D10" s="32">
        <f>12+8.96</f>
        <v>20.96</v>
      </c>
      <c r="E10" s="122">
        <v>12</v>
      </c>
      <c r="F10" s="32">
        <v>2</v>
      </c>
      <c r="G10" s="91">
        <v>1</v>
      </c>
      <c r="H10" s="32">
        <v>0</v>
      </c>
      <c r="I10" s="91">
        <v>0</v>
      </c>
      <c r="J10" s="32">
        <v>1</v>
      </c>
      <c r="K10" s="91">
        <f t="shared" si="0"/>
        <v>1</v>
      </c>
      <c r="L10" s="125" t="s">
        <v>385</v>
      </c>
    </row>
    <row r="11" spans="1:13" ht="72.75" customHeight="1">
      <c r="A11" s="85" t="s">
        <v>259</v>
      </c>
      <c r="B11" s="32">
        <v>15700</v>
      </c>
      <c r="C11" s="92">
        <v>5</v>
      </c>
      <c r="D11" s="32">
        <v>7.5</v>
      </c>
      <c r="E11" s="122">
        <v>0</v>
      </c>
      <c r="F11" s="32">
        <v>1</v>
      </c>
      <c r="G11" s="91">
        <v>0</v>
      </c>
      <c r="H11" s="32">
        <v>0</v>
      </c>
      <c r="I11" s="91">
        <v>0</v>
      </c>
      <c r="J11" s="32">
        <v>0</v>
      </c>
      <c r="K11" s="91">
        <f t="shared" si="0"/>
        <v>1</v>
      </c>
      <c r="L11" s="125" t="s">
        <v>273</v>
      </c>
    </row>
    <row r="12" spans="1:13" ht="72.75" customHeight="1">
      <c r="A12" s="85" t="s">
        <v>122</v>
      </c>
      <c r="B12" s="32">
        <v>15800</v>
      </c>
      <c r="C12" s="92">
        <f>482+160</f>
        <v>642</v>
      </c>
      <c r="D12" s="32">
        <f>304+30</f>
        <v>334</v>
      </c>
      <c r="E12" s="122">
        <v>334</v>
      </c>
      <c r="F12" s="32">
        <v>2</v>
      </c>
      <c r="G12" s="91">
        <v>2</v>
      </c>
      <c r="H12" s="32">
        <v>0</v>
      </c>
      <c r="I12" s="91">
        <v>0</v>
      </c>
      <c r="J12" s="32">
        <v>2</v>
      </c>
      <c r="K12" s="91">
        <f t="shared" si="0"/>
        <v>0</v>
      </c>
      <c r="L12" s="126" t="s">
        <v>52</v>
      </c>
      <c r="M12" s="83"/>
    </row>
    <row r="13" spans="1:13" ht="72.75" customHeight="1">
      <c r="A13" s="91" t="s">
        <v>93</v>
      </c>
      <c r="B13" s="32">
        <v>15900</v>
      </c>
      <c r="C13" s="92">
        <v>5512</v>
      </c>
      <c r="D13" s="32">
        <v>440.12</v>
      </c>
      <c r="E13" s="122">
        <v>440.12</v>
      </c>
      <c r="F13" s="32">
        <v>4</v>
      </c>
      <c r="G13" s="91">
        <v>4</v>
      </c>
      <c r="H13" s="32">
        <v>0</v>
      </c>
      <c r="I13" s="91">
        <v>0</v>
      </c>
      <c r="J13" s="32">
        <v>4</v>
      </c>
      <c r="K13" s="91">
        <f t="shared" si="0"/>
        <v>0</v>
      </c>
      <c r="L13" s="126" t="s">
        <v>52</v>
      </c>
    </row>
    <row r="14" spans="1:13" ht="72.75" customHeight="1">
      <c r="A14" s="452" t="s">
        <v>89</v>
      </c>
      <c r="B14" s="452"/>
      <c r="C14" s="203">
        <f t="shared" ref="C14:I14" si="1">SUM(C5:C13)</f>
        <v>8706.5</v>
      </c>
      <c r="D14" s="204">
        <f>SUM(D5:D13)</f>
        <v>1868.1799999999998</v>
      </c>
      <c r="E14" s="366">
        <f>SUM(E5:E13)</f>
        <v>1496.6</v>
      </c>
      <c r="F14" s="204">
        <f>SUM(F5:F13)</f>
        <v>65</v>
      </c>
      <c r="G14" s="205">
        <f t="shared" si="1"/>
        <v>32</v>
      </c>
      <c r="H14" s="204">
        <f t="shared" si="1"/>
        <v>10</v>
      </c>
      <c r="I14" s="246">
        <f t="shared" si="1"/>
        <v>1</v>
      </c>
      <c r="J14" s="204">
        <f>SUM(J5:J13)</f>
        <v>42</v>
      </c>
      <c r="K14" s="246">
        <f t="shared" si="0"/>
        <v>22</v>
      </c>
      <c r="L14" s="202" t="s">
        <v>497</v>
      </c>
    </row>
    <row r="15" spans="1:13" ht="26.25">
      <c r="L15" s="84"/>
    </row>
    <row r="16" spans="1:13" ht="26.25">
      <c r="L16" s="4"/>
    </row>
  </sheetData>
  <autoFilter ref="A4:L14">
    <filterColumn colId="8"/>
  </autoFilter>
  <mergeCells count="3">
    <mergeCell ref="A14:B14"/>
    <mergeCell ref="A1:L1"/>
    <mergeCell ref="J2:K2"/>
  </mergeCells>
  <printOptions horizontalCentered="1"/>
  <pageMargins left="0.47244094488188981" right="0.15748031496062992" top="0.31496062992125984" bottom="0.23622047244094491" header="0.31496062992125984" footer="0.15748031496062992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60" workbookViewId="0">
      <selection activeCell="F4" sqref="F4"/>
    </sheetView>
  </sheetViews>
  <sheetFormatPr defaultColWidth="9.140625" defaultRowHeight="15"/>
  <cols>
    <col min="1" max="1" width="9.140625" style="2"/>
    <col min="2" max="2" width="24.42578125" style="2" customWidth="1"/>
    <col min="3" max="3" width="23.5703125" style="2" customWidth="1"/>
    <col min="4" max="4" width="24" style="2" customWidth="1"/>
    <col min="5" max="5" width="22.85546875" style="2" customWidth="1"/>
    <col min="6" max="7" width="19.5703125" style="2" customWidth="1"/>
    <col min="8" max="8" width="57.5703125" style="2" customWidth="1"/>
    <col min="9" max="16384" width="9.140625" style="2"/>
  </cols>
  <sheetData>
    <row r="1" spans="1:10" ht="42" customHeight="1" thickBot="1">
      <c r="A1" s="458" t="s">
        <v>522</v>
      </c>
      <c r="B1" s="459"/>
      <c r="C1" s="459"/>
      <c r="D1" s="459"/>
      <c r="E1" s="459"/>
      <c r="F1" s="459"/>
      <c r="G1" s="460"/>
      <c r="H1" s="461"/>
    </row>
    <row r="2" spans="1:10" ht="53.25" customHeight="1">
      <c r="A2" s="93" t="s">
        <v>97</v>
      </c>
      <c r="B2" s="105" t="s">
        <v>98</v>
      </c>
      <c r="C2" s="93" t="s">
        <v>3</v>
      </c>
      <c r="D2" s="105" t="s">
        <v>99</v>
      </c>
      <c r="E2" s="93" t="s">
        <v>375</v>
      </c>
      <c r="F2" s="105" t="s">
        <v>100</v>
      </c>
      <c r="G2" s="93" t="s">
        <v>375</v>
      </c>
      <c r="H2" s="105" t="s">
        <v>94</v>
      </c>
    </row>
    <row r="3" spans="1:10" ht="78.75">
      <c r="A3" s="462">
        <v>1</v>
      </c>
      <c r="B3" s="456" t="s">
        <v>101</v>
      </c>
      <c r="C3" s="152" t="s">
        <v>72</v>
      </c>
      <c r="D3" s="240">
        <v>12</v>
      </c>
      <c r="E3" s="223">
        <f>62.1+7.26+7.36+5.76</f>
        <v>82.48</v>
      </c>
      <c r="F3" s="240">
        <v>7</v>
      </c>
      <c r="G3" s="240">
        <f>38.65+7.36</f>
        <v>46.01</v>
      </c>
      <c r="H3" s="341" t="s">
        <v>517</v>
      </c>
    </row>
    <row r="4" spans="1:10" ht="78.75">
      <c r="A4" s="463"/>
      <c r="B4" s="457"/>
      <c r="C4" s="94" t="s">
        <v>20</v>
      </c>
      <c r="D4" s="240">
        <v>26</v>
      </c>
      <c r="E4" s="223">
        <f>213.58+8.71+8.96</f>
        <v>231.25000000000003</v>
      </c>
      <c r="F4" s="240">
        <v>20</v>
      </c>
      <c r="G4" s="240">
        <f>152.6+7.15+4.96+7.2+7.15+3.06+4.87</f>
        <v>186.99</v>
      </c>
      <c r="H4" s="341" t="s">
        <v>488</v>
      </c>
    </row>
    <row r="5" spans="1:10" ht="105">
      <c r="A5" s="150">
        <v>2</v>
      </c>
      <c r="B5" s="239" t="s">
        <v>102</v>
      </c>
      <c r="C5" s="94" t="s">
        <v>24</v>
      </c>
      <c r="D5" s="240">
        <v>16</v>
      </c>
      <c r="E5" s="223">
        <f>538.14+8.91+7.28+30.24+8.96+5.88</f>
        <v>599.41</v>
      </c>
      <c r="F5" s="240">
        <v>9</v>
      </c>
      <c r="G5" s="240">
        <f>414.2+88.87</f>
        <v>503.07</v>
      </c>
      <c r="H5" s="106" t="s">
        <v>476</v>
      </c>
    </row>
    <row r="6" spans="1:10" ht="78.75">
      <c r="A6" s="224">
        <v>3</v>
      </c>
      <c r="B6" s="105" t="s">
        <v>376</v>
      </c>
      <c r="C6" s="94" t="s">
        <v>225</v>
      </c>
      <c r="D6" s="240">
        <v>2</v>
      </c>
      <c r="E6" s="223">
        <v>6</v>
      </c>
      <c r="F6" s="240">
        <v>2</v>
      </c>
      <c r="G6" s="240">
        <v>6</v>
      </c>
      <c r="H6" s="106" t="s">
        <v>226</v>
      </c>
    </row>
    <row r="7" spans="1:10" ht="183.75">
      <c r="A7" s="193">
        <v>4</v>
      </c>
      <c r="B7" s="105" t="s">
        <v>377</v>
      </c>
      <c r="C7" s="94" t="s">
        <v>336</v>
      </c>
      <c r="D7" s="240">
        <v>3</v>
      </c>
      <c r="E7" s="223">
        <f>92.4+41.6</f>
        <v>134</v>
      </c>
      <c r="F7" s="240">
        <v>0</v>
      </c>
      <c r="G7" s="240">
        <v>0</v>
      </c>
      <c r="H7" s="106" t="s">
        <v>467</v>
      </c>
    </row>
    <row r="8" spans="1:10" ht="57" customHeight="1">
      <c r="A8" s="206">
        <v>5</v>
      </c>
      <c r="B8" s="456" t="s">
        <v>103</v>
      </c>
      <c r="C8" s="94" t="s">
        <v>104</v>
      </c>
      <c r="D8" s="240">
        <v>4</v>
      </c>
      <c r="E8" s="223">
        <v>385.06</v>
      </c>
      <c r="F8" s="240">
        <v>2</v>
      </c>
      <c r="G8" s="240">
        <v>327.8</v>
      </c>
      <c r="H8" s="106" t="s">
        <v>356</v>
      </c>
      <c r="J8" s="2">
        <f>1727.28-1719.78</f>
        <v>7.5</v>
      </c>
    </row>
    <row r="9" spans="1:10" ht="49.5" customHeight="1">
      <c r="A9" s="151">
        <v>6</v>
      </c>
      <c r="B9" s="457"/>
      <c r="C9" s="94" t="s">
        <v>27</v>
      </c>
      <c r="D9" s="240">
        <v>2</v>
      </c>
      <c r="E9" s="223">
        <v>430</v>
      </c>
      <c r="F9" s="240">
        <v>2</v>
      </c>
      <c r="G9" s="240">
        <v>430</v>
      </c>
      <c r="H9" s="106" t="s">
        <v>117</v>
      </c>
    </row>
    <row r="10" spans="1:10" ht="78.75">
      <c r="A10" s="153"/>
      <c r="B10" s="154"/>
      <c r="C10" s="240" t="s">
        <v>89</v>
      </c>
      <c r="D10" s="240">
        <f>SUM(D3:D9)</f>
        <v>65</v>
      </c>
      <c r="E10" s="223">
        <f>SUM(E3:E9)</f>
        <v>1868.1999999999998</v>
      </c>
      <c r="F10" s="240">
        <f>SUM(F3:F9)</f>
        <v>42</v>
      </c>
      <c r="G10" s="240">
        <f>SUM(G3:G9)</f>
        <v>1499.87</v>
      </c>
      <c r="H10" s="106" t="s">
        <v>498</v>
      </c>
    </row>
  </sheetData>
  <mergeCells count="4">
    <mergeCell ref="B8:B9"/>
    <mergeCell ref="A1:H1"/>
    <mergeCell ref="A3:A4"/>
    <mergeCell ref="B3:B4"/>
  </mergeCells>
  <pageMargins left="0.98425196850393704" right="0.19685039370078741" top="0.11811023622047245" bottom="0.15748031496062992" header="0.31496062992125984" footer="0.19685039370078741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5"/>
  <sheetViews>
    <sheetView view="pageBreakPreview" zoomScale="55" zoomScaleNormal="75" zoomScaleSheetLayoutView="55" workbookViewId="0">
      <pane ySplit="4" topLeftCell="A9" activePane="bottomLeft" state="frozen"/>
      <selection pane="bottomLeft" activeCell="E14" sqref="E14"/>
    </sheetView>
  </sheetViews>
  <sheetFormatPr defaultRowHeight="15"/>
  <cols>
    <col min="1" max="1" width="59" style="2" customWidth="1"/>
    <col min="2" max="2" width="15.28515625" style="2" customWidth="1"/>
    <col min="3" max="3" width="18.85546875" style="2" customWidth="1"/>
    <col min="4" max="4" width="15.28515625" style="2" customWidth="1"/>
    <col min="5" max="5" width="21.5703125" style="2" customWidth="1"/>
    <col min="6" max="6" width="14.140625" style="2" customWidth="1"/>
    <col min="7" max="7" width="18.140625" style="2" customWidth="1"/>
    <col min="8" max="8" width="14" style="2" customWidth="1"/>
    <col min="9" max="9" width="19.7109375" style="2" customWidth="1"/>
    <col min="10" max="10" width="16.42578125" style="2" customWidth="1"/>
    <col min="11" max="11" width="26.7109375" style="2" customWidth="1"/>
    <col min="12" max="12" width="17.140625" style="2" customWidth="1"/>
    <col min="13" max="13" width="17.7109375" style="2" customWidth="1"/>
    <col min="14" max="14" width="89" style="2" customWidth="1"/>
    <col min="15" max="18" width="9.140625" style="2"/>
    <col min="19" max="19" width="10.140625" style="2" bestFit="1" customWidth="1"/>
    <col min="20" max="25" width="9.140625" style="2"/>
    <col min="26" max="26" width="20.28515625" style="2" customWidth="1"/>
    <col min="27" max="16384" width="9.140625" style="2"/>
  </cols>
  <sheetData>
    <row r="1" spans="1:29" ht="69.75" customHeight="1" thickBot="1">
      <c r="A1" s="466" t="s">
        <v>293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8"/>
    </row>
    <row r="2" spans="1:29" ht="59.25" customHeight="1" thickBot="1">
      <c r="A2" s="130" t="s">
        <v>66</v>
      </c>
      <c r="B2" s="131"/>
      <c r="C2" s="131"/>
      <c r="D2" s="131"/>
      <c r="E2" s="132"/>
      <c r="F2" s="131"/>
      <c r="G2" s="131"/>
      <c r="H2" s="131"/>
      <c r="I2" s="131"/>
      <c r="J2" s="155" t="s">
        <v>294</v>
      </c>
      <c r="K2" s="133" t="s">
        <v>523</v>
      </c>
      <c r="L2" s="134"/>
      <c r="M2" s="135"/>
      <c r="N2" s="135"/>
    </row>
    <row r="3" spans="1:29" ht="51.75" customHeight="1" thickBot="1">
      <c r="A3" s="469" t="s">
        <v>53</v>
      </c>
      <c r="B3" s="471">
        <v>2016</v>
      </c>
      <c r="C3" s="472"/>
      <c r="D3" s="471">
        <v>2017</v>
      </c>
      <c r="E3" s="472"/>
      <c r="F3" s="471">
        <v>2018</v>
      </c>
      <c r="G3" s="472"/>
      <c r="H3" s="477">
        <v>2019</v>
      </c>
      <c r="I3" s="478"/>
      <c r="J3" s="464" t="s">
        <v>142</v>
      </c>
      <c r="K3" s="473" t="s">
        <v>143</v>
      </c>
      <c r="L3" s="464" t="s">
        <v>242</v>
      </c>
      <c r="M3" s="464" t="s">
        <v>243</v>
      </c>
      <c r="N3" s="475" t="s">
        <v>137</v>
      </c>
    </row>
    <row r="4" spans="1:29" ht="154.5" customHeight="1" thickBot="1">
      <c r="A4" s="470"/>
      <c r="B4" s="145" t="s">
        <v>138</v>
      </c>
      <c r="C4" s="96" t="s">
        <v>139</v>
      </c>
      <c r="D4" s="95" t="s">
        <v>138</v>
      </c>
      <c r="E4" s="96" t="s">
        <v>139</v>
      </c>
      <c r="F4" s="95" t="s">
        <v>138</v>
      </c>
      <c r="G4" s="96" t="s">
        <v>139</v>
      </c>
      <c r="H4" s="95" t="s">
        <v>138</v>
      </c>
      <c r="I4" s="96" t="s">
        <v>139</v>
      </c>
      <c r="J4" s="465"/>
      <c r="K4" s="474"/>
      <c r="L4" s="465"/>
      <c r="M4" s="465"/>
      <c r="N4" s="476"/>
    </row>
    <row r="5" spans="1:29" ht="139.5">
      <c r="A5" s="174" t="s">
        <v>140</v>
      </c>
      <c r="B5" s="68">
        <v>5</v>
      </c>
      <c r="C5" s="165">
        <v>39.119999999999997</v>
      </c>
      <c r="D5" s="164">
        <v>10</v>
      </c>
      <c r="E5" s="165">
        <v>868</v>
      </c>
      <c r="F5" s="164">
        <v>20</v>
      </c>
      <c r="G5" s="166">
        <f>418.98+0.97+7.5+18.36+4.87+7.14+7.28</f>
        <v>465.1</v>
      </c>
      <c r="H5" s="164">
        <v>30</v>
      </c>
      <c r="I5" s="166">
        <f>26.07+50.02+7.24+4.96+7.4+3.25+6+5+4.94+8.07+7.28+1.26+8.45+7.15+8.96+46.2+88.87+10.24+7.5+46.2+8.91+7.28+30.24+7.26+5.88+7.36+8.96+5.76+41.6+8.71+8.96</f>
        <v>495.97999999999996</v>
      </c>
      <c r="J5" s="167">
        <f>F5+D5+B5+H5</f>
        <v>65</v>
      </c>
      <c r="K5" s="165">
        <f>G5+E5+C5+I5</f>
        <v>1868.1999999999998</v>
      </c>
      <c r="L5" s="168" t="s">
        <v>52</v>
      </c>
      <c r="M5" s="98" t="s">
        <v>52</v>
      </c>
      <c r="N5" s="177" t="s">
        <v>495</v>
      </c>
    </row>
    <row r="6" spans="1:29" ht="186">
      <c r="A6" s="175" t="s">
        <v>144</v>
      </c>
      <c r="B6" s="69">
        <v>0</v>
      </c>
      <c r="C6" s="158">
        <v>0</v>
      </c>
      <c r="D6" s="156">
        <v>13</v>
      </c>
      <c r="E6" s="157">
        <v>600.12</v>
      </c>
      <c r="F6" s="156">
        <v>22</v>
      </c>
      <c r="G6" s="161">
        <f>725.98+0.97+7.5+18.36+4.87+7.14+7.28</f>
        <v>772.1</v>
      </c>
      <c r="H6" s="156">
        <v>30</v>
      </c>
      <c r="I6" s="158">
        <v>496</v>
      </c>
      <c r="J6" s="159">
        <f>F6+D6+B6+H6</f>
        <v>65</v>
      </c>
      <c r="K6" s="157">
        <f>C6+E6+G6+I5</f>
        <v>1868.2</v>
      </c>
      <c r="L6" s="162" t="s">
        <v>52</v>
      </c>
      <c r="M6" s="97" t="s">
        <v>52</v>
      </c>
      <c r="N6" s="178" t="s">
        <v>496</v>
      </c>
    </row>
    <row r="7" spans="1:29" ht="232.5">
      <c r="A7" s="175" t="s">
        <v>145</v>
      </c>
      <c r="B7" s="69">
        <v>0</v>
      </c>
      <c r="C7" s="158">
        <v>0</v>
      </c>
      <c r="D7" s="156">
        <v>13</v>
      </c>
      <c r="E7" s="157">
        <v>600.12</v>
      </c>
      <c r="F7" s="156">
        <v>21</v>
      </c>
      <c r="G7" s="158">
        <v>826.34</v>
      </c>
      <c r="H7" s="156">
        <v>21</v>
      </c>
      <c r="I7" s="158">
        <v>292.22000000000003</v>
      </c>
      <c r="J7" s="159">
        <f>F7+D7+B7+H7</f>
        <v>55</v>
      </c>
      <c r="K7" s="157">
        <f>G7+E7+C7+I7</f>
        <v>1718.68</v>
      </c>
      <c r="L7" s="163">
        <f>J6-J7-J8</f>
        <v>9</v>
      </c>
      <c r="M7" s="181">
        <f>K6-K7-K8</f>
        <v>124.01999999999998</v>
      </c>
      <c r="N7" s="178" t="s">
        <v>484</v>
      </c>
      <c r="Q7" s="2">
        <f>1718.68-1715.43</f>
        <v>3.25</v>
      </c>
      <c r="AC7" s="112">
        <f>926.08-710.2</f>
        <v>215.88</v>
      </c>
    </row>
    <row r="8" spans="1:29" ht="186">
      <c r="A8" s="175" t="s">
        <v>423</v>
      </c>
      <c r="B8" s="69">
        <v>0</v>
      </c>
      <c r="C8" s="158">
        <v>0</v>
      </c>
      <c r="D8" s="156">
        <v>0</v>
      </c>
      <c r="E8" s="157">
        <v>0</v>
      </c>
      <c r="F8" s="156">
        <v>0</v>
      </c>
      <c r="G8" s="158">
        <v>0</v>
      </c>
      <c r="H8" s="156">
        <v>1</v>
      </c>
      <c r="I8" s="158">
        <v>25.5</v>
      </c>
      <c r="J8" s="159">
        <f>F8+D8+B8+H8</f>
        <v>1</v>
      </c>
      <c r="K8" s="157">
        <f>G8+E8+C8+I8</f>
        <v>25.5</v>
      </c>
      <c r="L8" s="160" t="s">
        <v>52</v>
      </c>
      <c r="M8" s="180" t="s">
        <v>52</v>
      </c>
      <c r="N8" s="178" t="s">
        <v>424</v>
      </c>
      <c r="P8" s="2">
        <f>23.56+5.85+6.5</f>
        <v>35.909999999999997</v>
      </c>
      <c r="AC8" s="112"/>
    </row>
    <row r="9" spans="1:29" ht="186">
      <c r="A9" s="175" t="s">
        <v>141</v>
      </c>
      <c r="B9" s="69">
        <v>1</v>
      </c>
      <c r="C9" s="157">
        <v>3</v>
      </c>
      <c r="D9" s="156">
        <v>5</v>
      </c>
      <c r="E9" s="157">
        <v>67</v>
      </c>
      <c r="F9" s="156">
        <v>15</v>
      </c>
      <c r="G9" s="158">
        <f>628.32+12+192+23.76+5.12+304</f>
        <v>1165.2</v>
      </c>
      <c r="H9" s="156">
        <v>21</v>
      </c>
      <c r="I9" s="158">
        <f>46.25+19.44+10.24+4.96+10.07+7.14+5.2+18.36+5.85+6.5+7.15+4.96+88.87+7.4+7.15+3.06+4.87+7.36</f>
        <v>264.83000000000004</v>
      </c>
      <c r="J9" s="159">
        <f>F9+D9+B9+H9</f>
        <v>42</v>
      </c>
      <c r="K9" s="157">
        <f>G9+E9+C9+I9</f>
        <v>1500.0300000000002</v>
      </c>
      <c r="L9" s="160">
        <f>J7-J9</f>
        <v>13</v>
      </c>
      <c r="M9" s="181">
        <f>K7-K9</f>
        <v>218.64999999999986</v>
      </c>
      <c r="N9" s="178" t="s">
        <v>518</v>
      </c>
      <c r="S9" s="2">
        <v>192</v>
      </c>
      <c r="T9" s="65"/>
      <c r="Z9" s="2">
        <f>902.32</f>
        <v>902.32</v>
      </c>
    </row>
    <row r="10" spans="1:29" ht="230.25" customHeight="1" thickBot="1">
      <c r="A10" s="176" t="s">
        <v>192</v>
      </c>
      <c r="B10" s="70">
        <v>1</v>
      </c>
      <c r="C10" s="170">
        <v>3</v>
      </c>
      <c r="D10" s="169">
        <v>4</v>
      </c>
      <c r="E10" s="170">
        <v>62</v>
      </c>
      <c r="F10" s="169">
        <v>16</v>
      </c>
      <c r="G10" s="171">
        <f>628+5.2+12+221-28.88+5.12+304+23.76</f>
        <v>1170.2</v>
      </c>
      <c r="H10" s="169">
        <v>11</v>
      </c>
      <c r="I10" s="171">
        <f>35+19.44+88.87+10.24+3.97+7.15+7.28+10.07+5.85+6.5</f>
        <v>194.37</v>
      </c>
      <c r="J10" s="172">
        <f>F10+D10+B10+H10</f>
        <v>32</v>
      </c>
      <c r="K10" s="170">
        <f>G10+E10+C10+I10</f>
        <v>1429.5700000000002</v>
      </c>
      <c r="L10" s="173">
        <f>J9-J10</f>
        <v>10</v>
      </c>
      <c r="M10" s="306">
        <f>K9-K10</f>
        <v>70.460000000000036</v>
      </c>
      <c r="N10" s="179" t="s">
        <v>531</v>
      </c>
      <c r="S10" s="73">
        <f>SUM(S7:S9)</f>
        <v>192</v>
      </c>
      <c r="Z10" s="2">
        <v>192</v>
      </c>
    </row>
    <row r="11" spans="1:29">
      <c r="Z11" s="2">
        <f>Z9-Z10</f>
        <v>710.32</v>
      </c>
    </row>
    <row r="14" spans="1:29" ht="21">
      <c r="N14" s="54"/>
    </row>
    <row r="16" spans="1:29" ht="28.5">
      <c r="K16" s="60"/>
    </row>
    <row r="19" spans="10:10" ht="28.5" customHeight="1">
      <c r="J19" s="62"/>
    </row>
    <row r="35" spans="18:18" ht="28.5">
      <c r="R35" s="116"/>
    </row>
  </sheetData>
  <mergeCells count="11">
    <mergeCell ref="J3:J4"/>
    <mergeCell ref="A1:N1"/>
    <mergeCell ref="A3:A4"/>
    <mergeCell ref="B3:C3"/>
    <mergeCell ref="D3:E3"/>
    <mergeCell ref="F3:G3"/>
    <mergeCell ref="K3:K4"/>
    <mergeCell ref="M3:M4"/>
    <mergeCell ref="N3:N4"/>
    <mergeCell ref="L3:L4"/>
    <mergeCell ref="H3:I3"/>
  </mergeCells>
  <pageMargins left="0.65" right="0.19685039370078741" top="0.19685039370078741" bottom="0.19685039370078741" header="0.31496062992125984" footer="0.31496062992125984"/>
  <pageSetup paperSize="9" scale="38" orientation="landscape" copies="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zoomScaleSheetLayoutView="100" workbookViewId="0">
      <selection activeCell="D5" sqref="D5"/>
    </sheetView>
  </sheetViews>
  <sheetFormatPr defaultRowHeight="18.75"/>
  <cols>
    <col min="1" max="1" width="9.85546875" style="2" customWidth="1"/>
    <col min="2" max="2" width="16.42578125" style="82" customWidth="1"/>
    <col min="3" max="3" width="17.7109375" style="82" customWidth="1"/>
    <col min="4" max="4" width="124.140625" style="82" customWidth="1"/>
    <col min="5" max="16384" width="9.140625" style="2"/>
  </cols>
  <sheetData>
    <row r="1" spans="1:4" ht="32.25" customHeight="1">
      <c r="A1" s="479" t="s">
        <v>524</v>
      </c>
      <c r="B1" s="480"/>
      <c r="C1" s="480"/>
      <c r="D1" s="481"/>
    </row>
    <row r="2" spans="1:4" ht="42" customHeight="1">
      <c r="A2" s="103" t="s">
        <v>156</v>
      </c>
      <c r="B2" s="104" t="s">
        <v>157</v>
      </c>
      <c r="C2" s="104" t="s">
        <v>158</v>
      </c>
      <c r="D2" s="99" t="s">
        <v>159</v>
      </c>
    </row>
    <row r="3" spans="1:4" ht="57.75" customHeight="1">
      <c r="A3" s="100">
        <v>1</v>
      </c>
      <c r="B3" s="74">
        <v>42768</v>
      </c>
      <c r="C3" s="75">
        <v>43862</v>
      </c>
      <c r="D3" s="76" t="s">
        <v>160</v>
      </c>
    </row>
    <row r="4" spans="1:4" ht="57.75" customHeight="1">
      <c r="A4" s="100">
        <v>2</v>
      </c>
      <c r="B4" s="74">
        <v>42822</v>
      </c>
      <c r="C4" s="75">
        <v>43917</v>
      </c>
      <c r="D4" s="76" t="s">
        <v>161</v>
      </c>
    </row>
    <row r="5" spans="1:4" ht="63.75">
      <c r="A5" s="295">
        <v>3</v>
      </c>
      <c r="B5" s="296">
        <v>42829</v>
      </c>
      <c r="C5" s="298" t="s">
        <v>410</v>
      </c>
      <c r="D5" s="297" t="s">
        <v>162</v>
      </c>
    </row>
    <row r="6" spans="1:4" ht="57.75" customHeight="1">
      <c r="A6" s="100">
        <v>4</v>
      </c>
      <c r="B6" s="74">
        <v>42829</v>
      </c>
      <c r="C6" s="75">
        <v>43924</v>
      </c>
      <c r="D6" s="76" t="s">
        <v>163</v>
      </c>
    </row>
    <row r="7" spans="1:4" ht="57.75" customHeight="1">
      <c r="A7" s="100">
        <v>5</v>
      </c>
      <c r="B7" s="74">
        <v>42829</v>
      </c>
      <c r="C7" s="75">
        <v>43924</v>
      </c>
      <c r="D7" s="77" t="s">
        <v>164</v>
      </c>
    </row>
    <row r="8" spans="1:4" ht="57.75" customHeight="1">
      <c r="A8" s="100">
        <v>6</v>
      </c>
      <c r="B8" s="74">
        <v>42829</v>
      </c>
      <c r="C8" s="75">
        <v>43924</v>
      </c>
      <c r="D8" s="76" t="s">
        <v>165</v>
      </c>
    </row>
    <row r="9" spans="1:4" ht="57.75" customHeight="1">
      <c r="A9" s="101">
        <v>7</v>
      </c>
      <c r="B9" s="78">
        <v>42838</v>
      </c>
      <c r="C9" s="78">
        <v>43933</v>
      </c>
      <c r="D9" s="79" t="s">
        <v>166</v>
      </c>
    </row>
    <row r="10" spans="1:4" ht="57.75" customHeight="1">
      <c r="A10" s="100">
        <v>8</v>
      </c>
      <c r="B10" s="78">
        <v>42872</v>
      </c>
      <c r="C10" s="80">
        <v>43967</v>
      </c>
      <c r="D10" s="76" t="s">
        <v>167</v>
      </c>
    </row>
    <row r="11" spans="1:4" ht="57.75" customHeight="1">
      <c r="A11" s="100">
        <v>9</v>
      </c>
      <c r="B11" s="78">
        <v>42877</v>
      </c>
      <c r="C11" s="80">
        <v>43972</v>
      </c>
      <c r="D11" s="76" t="s">
        <v>168</v>
      </c>
    </row>
    <row r="12" spans="1:4" ht="57.75" customHeight="1">
      <c r="A12" s="100">
        <v>10</v>
      </c>
      <c r="B12" s="74">
        <v>42899</v>
      </c>
      <c r="C12" s="75">
        <v>43994</v>
      </c>
      <c r="D12" s="76" t="s">
        <v>169</v>
      </c>
    </row>
    <row r="13" spans="1:4" ht="57.75" customHeight="1">
      <c r="A13" s="100">
        <v>11</v>
      </c>
      <c r="B13" s="74">
        <v>42926</v>
      </c>
      <c r="C13" s="75">
        <v>44021</v>
      </c>
      <c r="D13" s="76" t="s">
        <v>170</v>
      </c>
    </row>
    <row r="14" spans="1:4" ht="57.75" customHeight="1">
      <c r="A14" s="100">
        <v>12</v>
      </c>
      <c r="B14" s="74">
        <v>42928</v>
      </c>
      <c r="C14" s="75">
        <v>44023</v>
      </c>
      <c r="D14" s="76" t="s">
        <v>171</v>
      </c>
    </row>
    <row r="15" spans="1:4" ht="57.75" customHeight="1">
      <c r="A15" s="102">
        <v>13</v>
      </c>
      <c r="B15" s="74">
        <v>42928</v>
      </c>
      <c r="C15" s="75">
        <v>44023</v>
      </c>
      <c r="D15" s="77" t="s">
        <v>172</v>
      </c>
    </row>
    <row r="16" spans="1:4" ht="57.75" customHeight="1">
      <c r="A16" s="102">
        <v>14</v>
      </c>
      <c r="B16" s="74">
        <v>43206</v>
      </c>
      <c r="C16" s="75">
        <v>45762</v>
      </c>
      <c r="D16" s="77" t="s">
        <v>173</v>
      </c>
    </row>
    <row r="17" spans="1:4" ht="57.75" customHeight="1">
      <c r="A17" s="102">
        <v>15</v>
      </c>
      <c r="B17" s="74">
        <v>43206</v>
      </c>
      <c r="C17" s="75">
        <v>45762</v>
      </c>
      <c r="D17" s="77" t="s">
        <v>174</v>
      </c>
    </row>
    <row r="18" spans="1:4" ht="57.75" customHeight="1">
      <c r="A18" s="102">
        <v>16</v>
      </c>
      <c r="B18" s="75">
        <v>43210</v>
      </c>
      <c r="C18" s="75">
        <v>45766</v>
      </c>
      <c r="D18" s="77" t="s">
        <v>175</v>
      </c>
    </row>
    <row r="19" spans="1:4" ht="57.75" customHeight="1">
      <c r="A19" s="102">
        <v>17</v>
      </c>
      <c r="B19" s="74">
        <v>43214</v>
      </c>
      <c r="C19" s="75">
        <v>45770</v>
      </c>
      <c r="D19" s="77" t="s">
        <v>176</v>
      </c>
    </row>
    <row r="20" spans="1:4" ht="57.75" customHeight="1">
      <c r="A20" s="100">
        <v>18</v>
      </c>
      <c r="B20" s="78">
        <v>43287</v>
      </c>
      <c r="C20" s="80">
        <v>45843</v>
      </c>
      <c r="D20" s="76" t="s">
        <v>177</v>
      </c>
    </row>
    <row r="21" spans="1:4" ht="57.75" customHeight="1">
      <c r="A21" s="102">
        <v>19</v>
      </c>
      <c r="B21" s="78">
        <v>43293</v>
      </c>
      <c r="C21" s="80">
        <v>45849</v>
      </c>
      <c r="D21" s="76" t="s">
        <v>178</v>
      </c>
    </row>
    <row r="22" spans="1:4" ht="57.75" customHeight="1">
      <c r="A22" s="102">
        <v>20</v>
      </c>
      <c r="B22" s="80">
        <v>43328</v>
      </c>
      <c r="C22" s="78">
        <v>45884</v>
      </c>
      <c r="D22" s="81" t="s">
        <v>179</v>
      </c>
    </row>
    <row r="23" spans="1:4" ht="57.75" customHeight="1">
      <c r="A23" s="102">
        <v>21</v>
      </c>
      <c r="B23" s="80">
        <v>43346</v>
      </c>
      <c r="C23" s="78">
        <v>45902</v>
      </c>
      <c r="D23" s="81" t="s">
        <v>180</v>
      </c>
    </row>
    <row r="24" spans="1:4" ht="56.25" customHeight="1">
      <c r="A24" s="100">
        <v>22</v>
      </c>
      <c r="B24" s="78">
        <v>43368</v>
      </c>
      <c r="C24" s="78">
        <v>45924</v>
      </c>
      <c r="D24" s="81" t="s">
        <v>181</v>
      </c>
    </row>
    <row r="25" spans="1:4" ht="81" customHeight="1">
      <c r="A25" s="102">
        <v>23</v>
      </c>
      <c r="B25" s="78">
        <v>43368</v>
      </c>
      <c r="C25" s="78">
        <v>45924</v>
      </c>
      <c r="D25" s="81" t="s">
        <v>193</v>
      </c>
    </row>
    <row r="26" spans="1:4" ht="82.5" customHeight="1">
      <c r="A26" s="115">
        <v>24</v>
      </c>
      <c r="B26" s="113">
        <v>43397</v>
      </c>
      <c r="C26" s="114">
        <v>45953</v>
      </c>
      <c r="D26" s="77" t="s">
        <v>194</v>
      </c>
    </row>
    <row r="27" spans="1:4" ht="57" customHeight="1">
      <c r="A27" s="100">
        <v>25</v>
      </c>
      <c r="B27" s="78">
        <v>43423</v>
      </c>
      <c r="C27" s="75">
        <v>45979</v>
      </c>
      <c r="D27" s="76" t="s">
        <v>209</v>
      </c>
    </row>
    <row r="28" spans="1:4" ht="57" customHeight="1">
      <c r="A28" s="102">
        <v>26</v>
      </c>
      <c r="B28" s="74">
        <v>43424</v>
      </c>
      <c r="C28" s="75">
        <v>45980</v>
      </c>
      <c r="D28" s="77" t="s">
        <v>210</v>
      </c>
    </row>
    <row r="29" spans="1:4" ht="57" customHeight="1">
      <c r="A29" s="120">
        <v>27</v>
      </c>
      <c r="B29" s="121">
        <v>43427</v>
      </c>
      <c r="C29" s="119">
        <v>45983</v>
      </c>
      <c r="D29" s="77" t="s">
        <v>214</v>
      </c>
    </row>
    <row r="30" spans="1:4" ht="48.75" customHeight="1">
      <c r="A30" s="102">
        <v>28</v>
      </c>
      <c r="B30" s="121">
        <v>43453</v>
      </c>
      <c r="C30" s="119">
        <v>46009</v>
      </c>
      <c r="D30" s="77" t="s">
        <v>227</v>
      </c>
    </row>
    <row r="31" spans="1:4" ht="48.75" customHeight="1">
      <c r="A31" s="102">
        <v>29</v>
      </c>
      <c r="B31" s="129">
        <v>43461</v>
      </c>
      <c r="C31" s="128">
        <v>46017</v>
      </c>
      <c r="D31" s="77" t="s">
        <v>232</v>
      </c>
    </row>
    <row r="32" spans="1:4" ht="48.75" customHeight="1">
      <c r="A32" s="102">
        <v>30</v>
      </c>
      <c r="B32" s="129">
        <v>43461</v>
      </c>
      <c r="C32" s="128">
        <v>46017</v>
      </c>
      <c r="D32" s="77" t="s">
        <v>233</v>
      </c>
    </row>
    <row r="33" spans="1:4" ht="48.75" customHeight="1">
      <c r="A33" s="100">
        <v>31</v>
      </c>
      <c r="B33" s="78">
        <v>43486</v>
      </c>
      <c r="C33" s="75">
        <v>46042</v>
      </c>
      <c r="D33" s="76" t="s">
        <v>252</v>
      </c>
    </row>
    <row r="34" spans="1:4" ht="48.75" customHeight="1">
      <c r="A34" s="100">
        <v>32</v>
      </c>
      <c r="B34" s="78">
        <v>43486</v>
      </c>
      <c r="C34" s="75">
        <v>46042</v>
      </c>
      <c r="D34" s="76" t="s">
        <v>253</v>
      </c>
    </row>
    <row r="35" spans="1:4" ht="48.75" customHeight="1">
      <c r="A35" s="102">
        <v>33</v>
      </c>
      <c r="B35" s="74">
        <v>43483</v>
      </c>
      <c r="C35" s="75">
        <v>46039</v>
      </c>
      <c r="D35" s="77" t="s">
        <v>254</v>
      </c>
    </row>
    <row r="36" spans="1:4" ht="42.75" customHeight="1">
      <c r="A36" s="137">
        <v>34</v>
      </c>
      <c r="B36" s="138">
        <v>43488</v>
      </c>
      <c r="C36" s="139">
        <v>46044</v>
      </c>
      <c r="D36" s="140" t="s">
        <v>261</v>
      </c>
    </row>
    <row r="37" spans="1:4" ht="36">
      <c r="A37" s="137">
        <v>35</v>
      </c>
      <c r="B37" s="138">
        <v>43488</v>
      </c>
      <c r="C37" s="139">
        <v>46044</v>
      </c>
      <c r="D37" s="140" t="s">
        <v>262</v>
      </c>
    </row>
    <row r="38" spans="1:4" ht="56.25" customHeight="1">
      <c r="A38" s="141">
        <v>36</v>
      </c>
      <c r="B38" s="142">
        <v>43488</v>
      </c>
      <c r="C38" s="139">
        <v>46044</v>
      </c>
      <c r="D38" s="143" t="s">
        <v>263</v>
      </c>
    </row>
    <row r="39" spans="1:4" ht="47.25" customHeight="1">
      <c r="A39" s="141">
        <v>37</v>
      </c>
      <c r="B39" s="142">
        <v>43490</v>
      </c>
      <c r="C39" s="139">
        <v>46046</v>
      </c>
      <c r="D39" s="143" t="s">
        <v>268</v>
      </c>
    </row>
    <row r="40" spans="1:4" ht="36">
      <c r="A40" s="141">
        <v>38</v>
      </c>
      <c r="B40" s="74">
        <v>43495</v>
      </c>
      <c r="C40" s="75">
        <v>46051</v>
      </c>
      <c r="D40" s="77" t="s">
        <v>270</v>
      </c>
    </row>
    <row r="41" spans="1:4" ht="36">
      <c r="A41" s="182">
        <v>39</v>
      </c>
      <c r="B41" s="183">
        <v>43486</v>
      </c>
      <c r="C41" s="184">
        <v>46042</v>
      </c>
      <c r="D41" s="185" t="s">
        <v>297</v>
      </c>
    </row>
    <row r="42" spans="1:4" ht="36">
      <c r="A42" s="182">
        <v>40</v>
      </c>
      <c r="B42" s="74">
        <v>43522</v>
      </c>
      <c r="C42" s="75">
        <v>46078</v>
      </c>
      <c r="D42" s="77" t="s">
        <v>306</v>
      </c>
    </row>
    <row r="43" spans="1:4" ht="36">
      <c r="A43" s="182">
        <v>41</v>
      </c>
      <c r="B43" s="74">
        <v>43522</v>
      </c>
      <c r="C43" s="75">
        <v>46078</v>
      </c>
      <c r="D43" s="76" t="s">
        <v>307</v>
      </c>
    </row>
    <row r="44" spans="1:4" ht="36">
      <c r="A44" s="182">
        <v>42</v>
      </c>
      <c r="B44" s="74">
        <v>43522</v>
      </c>
      <c r="C44" s="75">
        <v>46078</v>
      </c>
      <c r="D44" s="76" t="s">
        <v>308</v>
      </c>
    </row>
    <row r="45" spans="1:4" ht="36">
      <c r="A45" s="182">
        <v>43</v>
      </c>
      <c r="B45" s="74">
        <v>43531</v>
      </c>
      <c r="C45" s="75">
        <v>46087</v>
      </c>
      <c r="D45" s="77" t="s">
        <v>337</v>
      </c>
    </row>
    <row r="46" spans="1:4" ht="36">
      <c r="A46" s="182">
        <v>44</v>
      </c>
      <c r="B46" s="74">
        <v>43531</v>
      </c>
      <c r="C46" s="75">
        <v>46087</v>
      </c>
      <c r="D46" s="77" t="s">
        <v>338</v>
      </c>
    </row>
    <row r="47" spans="1:4" ht="36">
      <c r="A47" s="102">
        <v>45</v>
      </c>
      <c r="B47" s="74">
        <v>43537</v>
      </c>
      <c r="C47" s="75">
        <v>46093</v>
      </c>
      <c r="D47" s="77" t="s">
        <v>350</v>
      </c>
    </row>
    <row r="48" spans="1:4" ht="36">
      <c r="A48" s="211">
        <v>46</v>
      </c>
      <c r="B48" s="210">
        <v>43538</v>
      </c>
      <c r="C48" s="209">
        <v>46094</v>
      </c>
      <c r="D48" s="208" t="s">
        <v>353</v>
      </c>
    </row>
    <row r="49" spans="1:4" ht="36">
      <c r="A49" s="211">
        <v>47</v>
      </c>
      <c r="B49" s="210">
        <v>43539</v>
      </c>
      <c r="C49" s="209">
        <v>46095</v>
      </c>
      <c r="D49" s="77" t="s">
        <v>359</v>
      </c>
    </row>
    <row r="50" spans="1:4" ht="36">
      <c r="A50" s="211">
        <v>48</v>
      </c>
      <c r="B50" s="74">
        <v>43545</v>
      </c>
      <c r="C50" s="75">
        <v>46101</v>
      </c>
      <c r="D50" s="77" t="s">
        <v>361</v>
      </c>
    </row>
    <row r="51" spans="1:4" ht="36">
      <c r="A51" s="211">
        <v>49</v>
      </c>
      <c r="B51" s="74">
        <v>43565</v>
      </c>
      <c r="C51" s="75">
        <v>46121</v>
      </c>
      <c r="D51" s="77" t="s">
        <v>384</v>
      </c>
    </row>
    <row r="52" spans="1:4" ht="36">
      <c r="A52" s="211">
        <v>50</v>
      </c>
      <c r="B52" s="74">
        <v>43567</v>
      </c>
      <c r="C52" s="75">
        <v>46123</v>
      </c>
      <c r="D52" s="77" t="s">
        <v>388</v>
      </c>
    </row>
    <row r="53" spans="1:4" ht="36">
      <c r="A53" s="211">
        <v>51</v>
      </c>
      <c r="B53" s="75">
        <v>43572</v>
      </c>
      <c r="C53" s="75">
        <v>46128</v>
      </c>
      <c r="D53" s="77" t="s">
        <v>409</v>
      </c>
    </row>
    <row r="54" spans="1:4" ht="36">
      <c r="A54" s="102">
        <v>52</v>
      </c>
      <c r="B54" s="74">
        <v>43580</v>
      </c>
      <c r="C54" s="75">
        <v>46136</v>
      </c>
      <c r="D54" s="77" t="s">
        <v>441</v>
      </c>
    </row>
    <row r="55" spans="1:4" ht="36">
      <c r="A55" s="102">
        <v>53</v>
      </c>
      <c r="B55" s="74">
        <v>43591</v>
      </c>
      <c r="C55" s="75">
        <v>46147</v>
      </c>
      <c r="D55" s="77" t="s">
        <v>465</v>
      </c>
    </row>
    <row r="56" spans="1:4" ht="36">
      <c r="A56" s="102">
        <v>54</v>
      </c>
      <c r="B56" s="75">
        <v>43592</v>
      </c>
      <c r="C56" s="75">
        <v>46148</v>
      </c>
      <c r="D56" s="77" t="s">
        <v>485</v>
      </c>
    </row>
    <row r="57" spans="1:4" ht="36">
      <c r="A57" s="102">
        <v>55</v>
      </c>
      <c r="B57" s="75">
        <v>43592</v>
      </c>
      <c r="C57" s="75">
        <v>46148</v>
      </c>
      <c r="D57" s="77" t="s">
        <v>486</v>
      </c>
    </row>
  </sheetData>
  <mergeCells count="1">
    <mergeCell ref="A1:D1"/>
  </mergeCells>
  <pageMargins left="0.89" right="0.23622047244094491" top="0.11811023622047245" bottom="0.19685039370078741" header="0.31496062992125984" footer="0.15748031496062992"/>
  <pageSetup paperSize="9" scale="79" orientation="landscape" r:id="rId1"/>
  <rowBreaks count="2" manualBreakCount="2">
    <brk id="12" max="3" man="1"/>
    <brk id="31" max="3" man="1"/>
  </row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="60" workbookViewId="0">
      <selection activeCell="G15" sqref="G15"/>
    </sheetView>
  </sheetViews>
  <sheetFormatPr defaultRowHeight="15"/>
  <cols>
    <col min="1" max="1" width="14" style="2" customWidth="1"/>
    <col min="2" max="2" width="93.42578125" style="2" customWidth="1"/>
    <col min="3" max="3" width="25.5703125" style="2" customWidth="1"/>
    <col min="4" max="16384" width="9.140625" style="2"/>
  </cols>
  <sheetData>
    <row r="1" spans="1:3" ht="23.25">
      <c r="A1" s="482" t="s">
        <v>525</v>
      </c>
      <c r="B1" s="482"/>
      <c r="C1" s="482"/>
    </row>
    <row r="2" spans="1:3" ht="46.5">
      <c r="A2" s="342" t="s">
        <v>97</v>
      </c>
      <c r="B2" s="343" t="s">
        <v>310</v>
      </c>
      <c r="C2" s="342" t="s">
        <v>311</v>
      </c>
    </row>
    <row r="3" spans="1:3" ht="9" customHeight="1">
      <c r="A3" s="93"/>
      <c r="B3" s="192"/>
      <c r="C3" s="193"/>
    </row>
    <row r="4" spans="1:3" ht="31.5">
      <c r="A4" s="197">
        <v>1</v>
      </c>
      <c r="B4" s="199" t="s">
        <v>316</v>
      </c>
      <c r="C4" s="198">
        <v>1</v>
      </c>
    </row>
    <row r="5" spans="1:3" ht="31.5">
      <c r="A5" s="197">
        <v>2</v>
      </c>
      <c r="B5" s="200" t="s">
        <v>317</v>
      </c>
      <c r="C5" s="198">
        <v>8</v>
      </c>
    </row>
    <row r="6" spans="1:3" ht="31.5">
      <c r="A6" s="197">
        <v>3</v>
      </c>
      <c r="B6" s="201" t="s">
        <v>318</v>
      </c>
      <c r="C6" s="198">
        <v>1</v>
      </c>
    </row>
    <row r="7" spans="1:3" ht="31.5">
      <c r="A7" s="197">
        <v>4</v>
      </c>
      <c r="B7" s="199" t="s">
        <v>43</v>
      </c>
      <c r="C7" s="198">
        <v>3</v>
      </c>
    </row>
    <row r="8" spans="1:3" ht="94.5">
      <c r="A8" s="197">
        <v>5</v>
      </c>
      <c r="B8" s="201" t="s">
        <v>428</v>
      </c>
      <c r="C8" s="198">
        <v>1</v>
      </c>
    </row>
    <row r="9" spans="1:3" ht="94.5">
      <c r="A9" s="197">
        <v>6</v>
      </c>
      <c r="B9" s="201" t="s">
        <v>401</v>
      </c>
      <c r="C9" s="198">
        <v>1</v>
      </c>
    </row>
    <row r="10" spans="1:3" ht="31.5">
      <c r="A10" s="197">
        <v>7</v>
      </c>
      <c r="B10" s="199" t="s">
        <v>49</v>
      </c>
      <c r="C10" s="198">
        <v>3</v>
      </c>
    </row>
    <row r="11" spans="1:3" ht="31.5">
      <c r="A11" s="197">
        <v>8</v>
      </c>
      <c r="B11" s="199" t="s">
        <v>48</v>
      </c>
      <c r="C11" s="198">
        <v>1</v>
      </c>
    </row>
    <row r="12" spans="1:3" ht="31.5">
      <c r="A12" s="197">
        <v>9</v>
      </c>
      <c r="B12" s="201" t="s">
        <v>319</v>
      </c>
      <c r="C12" s="198">
        <v>1</v>
      </c>
    </row>
    <row r="13" spans="1:3" ht="31.5">
      <c r="A13" s="197">
        <v>10</v>
      </c>
      <c r="B13" s="199" t="s">
        <v>320</v>
      </c>
      <c r="C13" s="198">
        <v>15</v>
      </c>
    </row>
    <row r="14" spans="1:3" ht="31.5">
      <c r="A14" s="197">
        <v>11</v>
      </c>
      <c r="B14" s="201" t="s">
        <v>321</v>
      </c>
      <c r="C14" s="198">
        <v>5</v>
      </c>
    </row>
    <row r="15" spans="1:3" ht="31.5">
      <c r="A15" s="197">
        <v>12</v>
      </c>
      <c r="B15" s="199" t="s">
        <v>19</v>
      </c>
      <c r="C15" s="198">
        <v>1</v>
      </c>
    </row>
    <row r="16" spans="1:3" ht="31.5">
      <c r="A16" s="197">
        <v>13</v>
      </c>
      <c r="B16" s="199" t="s">
        <v>39</v>
      </c>
      <c r="C16" s="198">
        <v>2</v>
      </c>
    </row>
    <row r="17" spans="1:3" ht="31.5">
      <c r="A17" s="197">
        <v>14</v>
      </c>
      <c r="B17" s="200" t="s">
        <v>45</v>
      </c>
      <c r="C17" s="198">
        <v>1</v>
      </c>
    </row>
    <row r="18" spans="1:3" ht="31.5">
      <c r="A18" s="197">
        <v>15</v>
      </c>
      <c r="B18" s="201" t="s">
        <v>322</v>
      </c>
      <c r="C18" s="198">
        <v>8</v>
      </c>
    </row>
    <row r="19" spans="1:3" ht="31.5">
      <c r="A19" s="197">
        <v>16</v>
      </c>
      <c r="B19" s="201" t="s">
        <v>312</v>
      </c>
      <c r="C19" s="198">
        <v>1</v>
      </c>
    </row>
    <row r="20" spans="1:3" ht="63">
      <c r="A20" s="197">
        <v>17</v>
      </c>
      <c r="B20" s="200" t="s">
        <v>323</v>
      </c>
      <c r="C20" s="198">
        <v>2</v>
      </c>
    </row>
    <row r="21" spans="1:3" ht="31.5">
      <c r="A21" s="197">
        <v>18</v>
      </c>
      <c r="B21" s="199" t="s">
        <v>42</v>
      </c>
      <c r="C21" s="198">
        <v>1</v>
      </c>
    </row>
    <row r="22" spans="1:3" ht="63">
      <c r="A22" s="197">
        <v>19</v>
      </c>
      <c r="B22" s="312" t="s">
        <v>330</v>
      </c>
      <c r="C22" s="198">
        <v>2</v>
      </c>
    </row>
    <row r="23" spans="1:3" ht="31.5">
      <c r="A23" s="197">
        <v>20</v>
      </c>
      <c r="B23" s="245" t="s">
        <v>239</v>
      </c>
      <c r="C23" s="198">
        <v>1</v>
      </c>
    </row>
    <row r="24" spans="1:3" ht="94.5">
      <c r="A24" s="16">
        <v>21</v>
      </c>
      <c r="B24" s="245" t="s">
        <v>454</v>
      </c>
      <c r="C24" s="198">
        <v>3</v>
      </c>
    </row>
    <row r="25" spans="1:3" ht="94.5">
      <c r="A25" s="345">
        <v>22</v>
      </c>
      <c r="B25" s="245" t="s">
        <v>464</v>
      </c>
      <c r="C25" s="344">
        <v>2</v>
      </c>
    </row>
    <row r="26" spans="1:3" ht="94.5">
      <c r="A26" s="345">
        <v>23</v>
      </c>
      <c r="B26" s="245" t="s">
        <v>459</v>
      </c>
      <c r="C26" s="344">
        <v>1</v>
      </c>
    </row>
    <row r="27" spans="1:3" ht="31.5">
      <c r="A27" s="194"/>
      <c r="B27" s="194" t="s">
        <v>89</v>
      </c>
      <c r="C27" s="194">
        <f>SUM(C4:C26)</f>
        <v>65</v>
      </c>
    </row>
  </sheetData>
  <autoFilter ref="B3:C23">
    <sortState ref="B4:C24">
      <sortCondition ref="B3:B23"/>
    </sortState>
  </autoFilter>
  <mergeCells count="1">
    <mergeCell ref="A1:C1"/>
  </mergeCells>
  <conditionalFormatting sqref="A19:A26 B2:B3 B27:B1048576">
    <cfRule type="duplicateValues" dxfId="144" priority="5"/>
  </conditionalFormatting>
  <conditionalFormatting sqref="C2:C3">
    <cfRule type="duplicateValues" dxfId="143" priority="4"/>
  </conditionalFormatting>
  <conditionalFormatting sqref="A4 A6:A26">
    <cfRule type="duplicateValues" dxfId="142" priority="3"/>
  </conditionalFormatting>
  <conditionalFormatting sqref="C17">
    <cfRule type="duplicateValues" dxfId="141" priority="1"/>
  </conditionalFormatting>
  <conditionalFormatting sqref="A4:A27">
    <cfRule type="duplicateValues" dxfId="140" priority="23"/>
  </conditionalFormatting>
  <pageMargins left="0.47244094488188981" right="0.39370078740157483" top="0.31496062992125984" bottom="0.4724409448818898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topLeftCell="A43" zoomScale="60" workbookViewId="0">
      <selection activeCell="D45" sqref="D45"/>
    </sheetView>
  </sheetViews>
  <sheetFormatPr defaultRowHeight="15"/>
  <cols>
    <col min="1" max="1" width="10.140625" style="2" customWidth="1"/>
    <col min="2" max="2" width="22.7109375" style="2" customWidth="1"/>
    <col min="3" max="3" width="52.28515625" style="3" customWidth="1"/>
    <col min="4" max="4" width="43.28515625" style="2" customWidth="1"/>
    <col min="5" max="5" width="25" style="222" customWidth="1"/>
    <col min="7" max="16384" width="9.140625" style="2"/>
  </cols>
  <sheetData>
    <row r="1" spans="1:14" ht="55.5" customHeight="1">
      <c r="A1" s="483" t="s">
        <v>526</v>
      </c>
      <c r="B1" s="484"/>
      <c r="C1" s="484"/>
      <c r="D1" s="484"/>
      <c r="E1" s="485"/>
    </row>
    <row r="2" spans="1:14" ht="55.5" customHeight="1">
      <c r="A2" s="152" t="s">
        <v>97</v>
      </c>
      <c r="B2" s="152" t="s">
        <v>425</v>
      </c>
      <c r="C2" s="152" t="s">
        <v>313</v>
      </c>
      <c r="D2" s="193" t="s">
        <v>310</v>
      </c>
      <c r="E2" s="152" t="s">
        <v>99</v>
      </c>
    </row>
    <row r="3" spans="1:14" ht="135">
      <c r="A3" s="152">
        <v>1</v>
      </c>
      <c r="B3" s="311"/>
      <c r="C3" s="19" t="s">
        <v>67</v>
      </c>
      <c r="D3" s="214" t="s">
        <v>69</v>
      </c>
      <c r="E3" s="214">
        <v>1</v>
      </c>
    </row>
    <row r="4" spans="1:14" ht="202.5">
      <c r="A4" s="152">
        <v>2</v>
      </c>
      <c r="B4" s="311"/>
      <c r="C4" s="19" t="s">
        <v>121</v>
      </c>
      <c r="D4" s="214" t="s">
        <v>118</v>
      </c>
      <c r="E4" s="214">
        <v>8</v>
      </c>
    </row>
    <row r="5" spans="1:14" ht="168.75">
      <c r="A5" s="152">
        <v>3</v>
      </c>
      <c r="B5" s="311"/>
      <c r="C5" s="19" t="s">
        <v>284</v>
      </c>
      <c r="D5" s="24" t="s">
        <v>118</v>
      </c>
      <c r="E5" s="214"/>
    </row>
    <row r="6" spans="1:14" ht="135">
      <c r="A6" s="152">
        <v>4</v>
      </c>
      <c r="B6" s="311"/>
      <c r="C6" s="19" t="s">
        <v>218</v>
      </c>
      <c r="D6" s="24" t="s">
        <v>118</v>
      </c>
      <c r="E6" s="214"/>
    </row>
    <row r="7" spans="1:14" ht="202.5">
      <c r="A7" s="152">
        <v>5</v>
      </c>
      <c r="B7" s="311"/>
      <c r="C7" s="19" t="s">
        <v>219</v>
      </c>
      <c r="D7" s="24" t="s">
        <v>118</v>
      </c>
      <c r="E7" s="214"/>
    </row>
    <row r="8" spans="1:14" ht="236.25">
      <c r="A8" s="152">
        <v>6</v>
      </c>
      <c r="B8" s="311"/>
      <c r="C8" s="19" t="s">
        <v>251</v>
      </c>
      <c r="D8" s="24" t="s">
        <v>118</v>
      </c>
      <c r="E8" s="214"/>
    </row>
    <row r="9" spans="1:14" ht="236.25">
      <c r="A9" s="152">
        <v>7</v>
      </c>
      <c r="B9" s="311"/>
      <c r="C9" s="19" t="s">
        <v>264</v>
      </c>
      <c r="D9" s="24" t="s">
        <v>118</v>
      </c>
      <c r="E9" s="214"/>
    </row>
    <row r="10" spans="1:14" ht="202.5">
      <c r="A10" s="152">
        <v>8</v>
      </c>
      <c r="B10" s="311"/>
      <c r="C10" s="19" t="s">
        <v>357</v>
      </c>
      <c r="D10" s="196" t="s">
        <v>118</v>
      </c>
      <c r="E10" s="214"/>
    </row>
    <row r="11" spans="1:14" ht="217.5" customHeight="1">
      <c r="A11" s="152">
        <v>9</v>
      </c>
      <c r="B11" s="311"/>
      <c r="C11" s="19" t="s">
        <v>370</v>
      </c>
      <c r="D11" s="24" t="s">
        <v>118</v>
      </c>
      <c r="E11" s="214"/>
    </row>
    <row r="12" spans="1:14" ht="124.5" customHeight="1">
      <c r="A12" s="152">
        <v>10</v>
      </c>
      <c r="B12" s="311"/>
      <c r="C12" s="19" t="s">
        <v>246</v>
      </c>
      <c r="D12" s="24" t="s">
        <v>245</v>
      </c>
      <c r="E12" s="214">
        <v>1</v>
      </c>
      <c r="L12" s="19" t="s">
        <v>370</v>
      </c>
      <c r="M12" s="24" t="s">
        <v>118</v>
      </c>
      <c r="N12" s="213">
        <v>1</v>
      </c>
    </row>
    <row r="13" spans="1:14" ht="189">
      <c r="A13" s="152">
        <v>11</v>
      </c>
      <c r="B13" s="311"/>
      <c r="C13" s="214" t="s">
        <v>26</v>
      </c>
      <c r="D13" s="214" t="s">
        <v>43</v>
      </c>
      <c r="E13" s="214">
        <v>3</v>
      </c>
    </row>
    <row r="14" spans="1:14" ht="67.5">
      <c r="A14" s="152">
        <v>12</v>
      </c>
      <c r="B14" s="311"/>
      <c r="C14" s="31" t="s">
        <v>64</v>
      </c>
      <c r="D14" s="24" t="s">
        <v>43</v>
      </c>
      <c r="E14" s="214"/>
    </row>
    <row r="15" spans="1:14" ht="168.75">
      <c r="A15" s="152">
        <v>13</v>
      </c>
      <c r="B15" s="311"/>
      <c r="C15" s="19" t="s">
        <v>182</v>
      </c>
      <c r="D15" s="24" t="s">
        <v>43</v>
      </c>
      <c r="E15" s="214"/>
    </row>
    <row r="16" spans="1:14" ht="252">
      <c r="A16" s="152">
        <v>14</v>
      </c>
      <c r="B16" s="311"/>
      <c r="C16" s="214" t="s">
        <v>87</v>
      </c>
      <c r="D16" s="214" t="s">
        <v>49</v>
      </c>
      <c r="E16" s="214">
        <v>3</v>
      </c>
    </row>
    <row r="17" spans="1:5" ht="202.5" customHeight="1">
      <c r="A17" s="152">
        <v>15</v>
      </c>
      <c r="B17" s="311"/>
      <c r="C17" s="19" t="s">
        <v>236</v>
      </c>
      <c r="D17" s="24" t="s">
        <v>49</v>
      </c>
      <c r="E17" s="214"/>
    </row>
    <row r="18" spans="1:5" ht="252">
      <c r="A18" s="152">
        <v>16</v>
      </c>
      <c r="B18" s="311"/>
      <c r="C18" s="214" t="s">
        <v>87</v>
      </c>
      <c r="D18" s="24" t="s">
        <v>49</v>
      </c>
      <c r="E18" s="214"/>
    </row>
    <row r="19" spans="1:5" ht="157.5">
      <c r="A19" s="152">
        <v>17</v>
      </c>
      <c r="B19" s="311"/>
      <c r="C19" s="214" t="s">
        <v>29</v>
      </c>
      <c r="D19" s="214" t="s">
        <v>48</v>
      </c>
      <c r="E19" s="214">
        <v>1</v>
      </c>
    </row>
    <row r="20" spans="1:5" ht="168.75">
      <c r="A20" s="152">
        <v>18</v>
      </c>
      <c r="B20" s="311"/>
      <c r="C20" s="19" t="s">
        <v>131</v>
      </c>
      <c r="D20" s="24" t="s">
        <v>132</v>
      </c>
      <c r="E20" s="214">
        <v>1</v>
      </c>
    </row>
    <row r="21" spans="1:5" ht="189">
      <c r="A21" s="152">
        <v>19</v>
      </c>
      <c r="B21" s="311"/>
      <c r="C21" s="214" t="s">
        <v>22</v>
      </c>
      <c r="D21" s="214" t="s">
        <v>40</v>
      </c>
      <c r="E21" s="214">
        <v>15</v>
      </c>
    </row>
    <row r="22" spans="1:5" ht="157.5">
      <c r="A22" s="152">
        <v>20</v>
      </c>
      <c r="B22" s="311"/>
      <c r="C22" s="214" t="s">
        <v>21</v>
      </c>
      <c r="D22" s="214" t="s">
        <v>40</v>
      </c>
      <c r="E22" s="214"/>
    </row>
    <row r="23" spans="1:5" ht="126">
      <c r="A23" s="152">
        <v>21</v>
      </c>
      <c r="B23" s="311"/>
      <c r="C23" s="214" t="s">
        <v>25</v>
      </c>
      <c r="D23" s="214" t="s">
        <v>40</v>
      </c>
      <c r="E23" s="214"/>
    </row>
    <row r="24" spans="1:5" ht="189">
      <c r="A24" s="152">
        <v>22</v>
      </c>
      <c r="B24" s="311"/>
      <c r="C24" s="214" t="s">
        <v>88</v>
      </c>
      <c r="D24" s="214" t="s">
        <v>40</v>
      </c>
      <c r="E24" s="214"/>
    </row>
    <row r="25" spans="1:5" ht="135">
      <c r="A25" s="152">
        <v>23</v>
      </c>
      <c r="B25" s="311"/>
      <c r="C25" s="19" t="s">
        <v>65</v>
      </c>
      <c r="D25" s="214" t="s">
        <v>40</v>
      </c>
      <c r="E25" s="214"/>
    </row>
    <row r="26" spans="1:5" ht="135">
      <c r="A26" s="152">
        <v>24</v>
      </c>
      <c r="B26" s="311"/>
      <c r="C26" s="19" t="s">
        <v>68</v>
      </c>
      <c r="D26" s="214" t="s">
        <v>40</v>
      </c>
      <c r="E26" s="214"/>
    </row>
    <row r="27" spans="1:5" ht="168.75">
      <c r="A27" s="152">
        <v>25</v>
      </c>
      <c r="B27" s="311"/>
      <c r="C27" s="19" t="s">
        <v>71</v>
      </c>
      <c r="D27" s="214" t="s">
        <v>40</v>
      </c>
      <c r="E27" s="214"/>
    </row>
    <row r="28" spans="1:5" ht="168.75">
      <c r="A28" s="152">
        <v>26</v>
      </c>
      <c r="B28" s="311"/>
      <c r="C28" s="19" t="s">
        <v>151</v>
      </c>
      <c r="D28" s="214" t="s">
        <v>40</v>
      </c>
      <c r="E28" s="214"/>
    </row>
    <row r="29" spans="1:5" ht="135">
      <c r="A29" s="152">
        <v>27</v>
      </c>
      <c r="B29" s="311"/>
      <c r="C29" s="19" t="s">
        <v>136</v>
      </c>
      <c r="D29" s="24" t="s">
        <v>40</v>
      </c>
      <c r="E29" s="214"/>
    </row>
    <row r="30" spans="1:5" ht="168.75">
      <c r="A30" s="152">
        <v>28</v>
      </c>
      <c r="B30" s="311"/>
      <c r="C30" s="19" t="s">
        <v>149</v>
      </c>
      <c r="D30" s="24" t="s">
        <v>40</v>
      </c>
      <c r="E30" s="214"/>
    </row>
    <row r="31" spans="1:5" ht="168.75">
      <c r="A31" s="152">
        <v>29</v>
      </c>
      <c r="B31" s="311"/>
      <c r="C31" s="19" t="s">
        <v>154</v>
      </c>
      <c r="D31" s="24" t="s">
        <v>40</v>
      </c>
      <c r="E31" s="214"/>
    </row>
    <row r="32" spans="1:5" ht="168.75">
      <c r="A32" s="152">
        <v>30</v>
      </c>
      <c r="B32" s="311"/>
      <c r="C32" s="19" t="s">
        <v>208</v>
      </c>
      <c r="D32" s="24" t="s">
        <v>40</v>
      </c>
      <c r="E32" s="214"/>
    </row>
    <row r="33" spans="1:5" ht="168.75">
      <c r="A33" s="152">
        <v>31</v>
      </c>
      <c r="B33" s="311"/>
      <c r="C33" s="19" t="s">
        <v>195</v>
      </c>
      <c r="D33" s="24" t="s">
        <v>40</v>
      </c>
      <c r="E33" s="214"/>
    </row>
    <row r="34" spans="1:5" ht="168.75" customHeight="1">
      <c r="A34" s="152">
        <v>32</v>
      </c>
      <c r="B34" s="311"/>
      <c r="C34" s="19" t="s">
        <v>274</v>
      </c>
      <c r="D34" s="24" t="s">
        <v>40</v>
      </c>
      <c r="E34" s="214"/>
    </row>
    <row r="35" spans="1:5" ht="202.5">
      <c r="A35" s="152">
        <v>33</v>
      </c>
      <c r="B35" s="311"/>
      <c r="C35" s="19" t="s">
        <v>275</v>
      </c>
      <c r="D35" s="24" t="s">
        <v>40</v>
      </c>
      <c r="E35" s="214"/>
    </row>
    <row r="36" spans="1:5" ht="135">
      <c r="A36" s="152">
        <v>34</v>
      </c>
      <c r="B36" s="311"/>
      <c r="C36" s="19" t="s">
        <v>199</v>
      </c>
      <c r="D36" s="24" t="s">
        <v>205</v>
      </c>
      <c r="E36" s="214">
        <v>5</v>
      </c>
    </row>
    <row r="37" spans="1:5" ht="236.25">
      <c r="A37" s="152">
        <v>35</v>
      </c>
      <c r="B37" s="311"/>
      <c r="C37" s="19" t="s">
        <v>283</v>
      </c>
      <c r="D37" s="24" t="s">
        <v>205</v>
      </c>
      <c r="E37" s="214"/>
    </row>
    <row r="38" spans="1:5" ht="236.25">
      <c r="A38" s="152">
        <v>36</v>
      </c>
      <c r="B38" s="311"/>
      <c r="C38" s="19" t="s">
        <v>280</v>
      </c>
      <c r="D38" s="24" t="s">
        <v>205</v>
      </c>
      <c r="E38" s="214"/>
    </row>
    <row r="39" spans="1:5" ht="168.75">
      <c r="A39" s="152">
        <v>37</v>
      </c>
      <c r="B39" s="311"/>
      <c r="C39" s="19" t="s">
        <v>309</v>
      </c>
      <c r="D39" s="24" t="s">
        <v>205</v>
      </c>
      <c r="E39" s="214"/>
    </row>
    <row r="40" spans="1:5" ht="168.75">
      <c r="A40" s="152">
        <v>38</v>
      </c>
      <c r="B40" s="311"/>
      <c r="C40" s="19" t="s">
        <v>416</v>
      </c>
      <c r="D40" s="24" t="s">
        <v>205</v>
      </c>
      <c r="E40" s="214"/>
    </row>
    <row r="41" spans="1:5" ht="31.5">
      <c r="A41" s="152">
        <v>39</v>
      </c>
      <c r="B41" s="311"/>
      <c r="C41" s="16" t="s">
        <v>23</v>
      </c>
      <c r="D41" s="214" t="s">
        <v>19</v>
      </c>
      <c r="E41" s="214">
        <v>1</v>
      </c>
    </row>
    <row r="42" spans="1:5" ht="157.5">
      <c r="A42" s="152">
        <v>40</v>
      </c>
      <c r="B42" s="311"/>
      <c r="C42" s="214" t="s">
        <v>28</v>
      </c>
      <c r="D42" s="214" t="s">
        <v>124</v>
      </c>
      <c r="E42" s="486">
        <v>2</v>
      </c>
    </row>
    <row r="43" spans="1:5" ht="189">
      <c r="A43" s="152">
        <v>41</v>
      </c>
      <c r="B43" s="311"/>
      <c r="C43" s="214" t="s">
        <v>123</v>
      </c>
      <c r="D43" s="214" t="s">
        <v>124</v>
      </c>
      <c r="E43" s="487"/>
    </row>
    <row r="44" spans="1:5" ht="72">
      <c r="A44" s="152">
        <v>42</v>
      </c>
      <c r="B44" s="311"/>
      <c r="C44" s="17" t="s">
        <v>44</v>
      </c>
      <c r="D44" s="214" t="s">
        <v>45</v>
      </c>
      <c r="E44" s="214">
        <v>1</v>
      </c>
    </row>
    <row r="45" spans="1:5" ht="220.5">
      <c r="A45" s="152">
        <v>43</v>
      </c>
      <c r="B45" s="311"/>
      <c r="C45" s="31" t="s">
        <v>201</v>
      </c>
      <c r="D45" s="24" t="s">
        <v>535</v>
      </c>
      <c r="E45" s="214">
        <v>8</v>
      </c>
    </row>
    <row r="46" spans="1:5" ht="168.75">
      <c r="A46" s="152">
        <v>44</v>
      </c>
      <c r="B46" s="311"/>
      <c r="C46" s="19" t="s">
        <v>223</v>
      </c>
      <c r="D46" s="24" t="s">
        <v>207</v>
      </c>
      <c r="E46" s="214"/>
    </row>
    <row r="47" spans="1:5" ht="135">
      <c r="A47" s="152">
        <v>45</v>
      </c>
      <c r="B47" s="311"/>
      <c r="C47" s="19" t="s">
        <v>229</v>
      </c>
      <c r="D47" s="24" t="s">
        <v>207</v>
      </c>
      <c r="E47" s="214"/>
    </row>
    <row r="48" spans="1:5" ht="135">
      <c r="A48" s="152">
        <v>46</v>
      </c>
      <c r="B48" s="311"/>
      <c r="C48" s="19" t="s">
        <v>230</v>
      </c>
      <c r="D48" s="24" t="s">
        <v>207</v>
      </c>
      <c r="E48" s="214"/>
    </row>
    <row r="49" spans="1:6" ht="202.5">
      <c r="A49" s="152">
        <v>47</v>
      </c>
      <c r="B49" s="311"/>
      <c r="C49" s="19" t="s">
        <v>279</v>
      </c>
      <c r="D49" s="24" t="s">
        <v>207</v>
      </c>
      <c r="E49" s="214"/>
    </row>
    <row r="50" spans="1:6" ht="202.5">
      <c r="A50" s="152">
        <v>48</v>
      </c>
      <c r="B50" s="311"/>
      <c r="C50" s="19" t="s">
        <v>295</v>
      </c>
      <c r="D50" s="24" t="s">
        <v>207</v>
      </c>
      <c r="E50" s="214"/>
    </row>
    <row r="51" spans="1:6" ht="236.25">
      <c r="A51" s="152">
        <v>49</v>
      </c>
      <c r="B51" s="311"/>
      <c r="C51" s="19" t="s">
        <v>300</v>
      </c>
      <c r="D51" s="24" t="s">
        <v>207</v>
      </c>
      <c r="E51" s="214"/>
    </row>
    <row r="52" spans="1:6" ht="135">
      <c r="A52" s="152">
        <v>50</v>
      </c>
      <c r="B52" s="311"/>
      <c r="C52" s="19" t="s">
        <v>415</v>
      </c>
      <c r="D52" s="24" t="s">
        <v>207</v>
      </c>
      <c r="E52" s="214"/>
    </row>
    <row r="53" spans="1:6" ht="157.5">
      <c r="A53" s="152">
        <v>51</v>
      </c>
      <c r="B53" s="311"/>
      <c r="C53" s="214" t="s">
        <v>32</v>
      </c>
      <c r="D53" s="214" t="s">
        <v>127</v>
      </c>
      <c r="E53" s="214">
        <v>1</v>
      </c>
    </row>
    <row r="54" spans="1:6" ht="157.5" customHeight="1">
      <c r="A54" s="152">
        <v>52</v>
      </c>
      <c r="B54" s="311"/>
      <c r="C54" s="19" t="s">
        <v>314</v>
      </c>
      <c r="D54" s="196" t="s">
        <v>315</v>
      </c>
      <c r="E54" s="486">
        <v>2</v>
      </c>
    </row>
    <row r="55" spans="1:6" ht="168.75">
      <c r="A55" s="152">
        <v>53</v>
      </c>
      <c r="B55" s="311"/>
      <c r="C55" s="19" t="s">
        <v>447</v>
      </c>
      <c r="D55" s="196" t="s">
        <v>315</v>
      </c>
      <c r="E55" s="487"/>
      <c r="F55" s="2"/>
    </row>
    <row r="56" spans="1:6" ht="138.75" customHeight="1">
      <c r="A56" s="152">
        <v>54</v>
      </c>
      <c r="B56" s="311"/>
      <c r="C56" s="214" t="s">
        <v>430</v>
      </c>
      <c r="D56" s="214" t="s">
        <v>42</v>
      </c>
      <c r="E56" s="214">
        <v>1</v>
      </c>
    </row>
    <row r="57" spans="1:6" ht="202.5">
      <c r="A57" s="152">
        <v>55</v>
      </c>
      <c r="B57" s="311"/>
      <c r="C57" s="19" t="s">
        <v>328</v>
      </c>
      <c r="D57" s="196" t="s">
        <v>330</v>
      </c>
      <c r="E57" s="214">
        <v>2</v>
      </c>
    </row>
    <row r="58" spans="1:6" ht="101.25">
      <c r="A58" s="152">
        <v>56</v>
      </c>
      <c r="B58" s="311"/>
      <c r="C58" s="19" t="s">
        <v>237</v>
      </c>
      <c r="D58" s="212" t="s">
        <v>239</v>
      </c>
      <c r="E58" s="214">
        <v>1</v>
      </c>
    </row>
    <row r="59" spans="1:6" ht="189" customHeight="1">
      <c r="A59" s="152">
        <v>57</v>
      </c>
      <c r="B59" s="311"/>
      <c r="C59" s="212" t="s">
        <v>402</v>
      </c>
      <c r="D59" s="212" t="s">
        <v>401</v>
      </c>
      <c r="E59" s="16">
        <v>1</v>
      </c>
      <c r="F59" s="2"/>
    </row>
    <row r="60" spans="1:6" ht="225.75" customHeight="1">
      <c r="A60" s="152">
        <v>58</v>
      </c>
      <c r="B60" s="212" t="s">
        <v>426</v>
      </c>
      <c r="C60" s="212" t="s">
        <v>429</v>
      </c>
      <c r="D60" s="212" t="s">
        <v>427</v>
      </c>
      <c r="E60" s="16">
        <v>1</v>
      </c>
      <c r="F60" s="2"/>
    </row>
    <row r="61" spans="1:6" ht="225.75" customHeight="1">
      <c r="A61" s="152">
        <v>59</v>
      </c>
      <c r="B61" s="212"/>
      <c r="C61" s="19" t="s">
        <v>446</v>
      </c>
      <c r="D61" s="340" t="s">
        <v>499</v>
      </c>
      <c r="E61" s="488">
        <v>3</v>
      </c>
      <c r="F61" s="2"/>
    </row>
    <row r="62" spans="1:6" ht="270">
      <c r="A62" s="152">
        <v>60</v>
      </c>
      <c r="B62" s="212"/>
      <c r="C62" s="19" t="s">
        <v>448</v>
      </c>
      <c r="D62" s="340" t="s">
        <v>499</v>
      </c>
      <c r="E62" s="490"/>
      <c r="F62" s="2"/>
    </row>
    <row r="63" spans="1:6" ht="189">
      <c r="A63" s="152"/>
      <c r="B63" s="212"/>
      <c r="C63" s="19" t="s">
        <v>487</v>
      </c>
      <c r="D63" s="340" t="s">
        <v>499</v>
      </c>
      <c r="E63" s="489"/>
      <c r="F63" s="2"/>
    </row>
    <row r="64" spans="1:6" ht="236.25">
      <c r="A64" s="152">
        <v>61</v>
      </c>
      <c r="B64" s="212"/>
      <c r="C64" s="19" t="s">
        <v>455</v>
      </c>
      <c r="D64" s="19" t="s">
        <v>464</v>
      </c>
      <c r="E64" s="488">
        <v>2</v>
      </c>
      <c r="F64" s="2"/>
    </row>
    <row r="65" spans="1:6" ht="236.25">
      <c r="A65" s="152">
        <v>62</v>
      </c>
      <c r="B65" s="212"/>
      <c r="C65" s="19" t="s">
        <v>481</v>
      </c>
      <c r="D65" s="19" t="s">
        <v>464</v>
      </c>
      <c r="E65" s="489"/>
      <c r="F65" s="2"/>
    </row>
    <row r="66" spans="1:6" ht="236.25">
      <c r="A66" s="152">
        <v>63</v>
      </c>
      <c r="B66" s="212"/>
      <c r="C66" s="19" t="s">
        <v>460</v>
      </c>
      <c r="D66" s="19" t="s">
        <v>459</v>
      </c>
      <c r="E66" s="344">
        <v>1</v>
      </c>
      <c r="F66" s="2"/>
    </row>
    <row r="67" spans="1:6" ht="31.5">
      <c r="A67" s="152"/>
      <c r="B67" s="311"/>
      <c r="C67" s="195"/>
      <c r="D67" s="310" t="s">
        <v>89</v>
      </c>
      <c r="E67" s="310">
        <f>SUM(E3:E66)</f>
        <v>65</v>
      </c>
      <c r="F67" s="2"/>
    </row>
  </sheetData>
  <autoFilter ref="C2:D21">
    <sortState ref="C3:D55">
      <sortCondition ref="D2:D19"/>
    </sortState>
  </autoFilter>
  <mergeCells count="5">
    <mergeCell ref="A1:E1"/>
    <mergeCell ref="E54:E55"/>
    <mergeCell ref="E42:E43"/>
    <mergeCell ref="E64:E65"/>
    <mergeCell ref="E61:E63"/>
  </mergeCells>
  <pageMargins left="0.19685039370078741" right="0.15748031496062992" top="0.31496062992125984" bottom="0.47244094488188981" header="0.31496062992125984" footer="0.15748031496062992"/>
  <pageSetup paperSize="9" scale="64" orientation="portrait" r:id="rId1"/>
  <headerFooter>
    <oddFooter>&amp;C&amp;P/&amp;N(&amp;D)</oddFooter>
  </headerFooter>
  <rowBreaks count="1" manualBreakCount="1">
    <brk id="63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="60" zoomScaleNormal="62" workbookViewId="0">
      <selection activeCell="P9" sqref="P9"/>
    </sheetView>
  </sheetViews>
  <sheetFormatPr defaultRowHeight="15"/>
  <cols>
    <col min="1" max="1" width="12.28515625" bestFit="1" customWidth="1"/>
    <col min="2" max="2" width="29.28515625" bestFit="1" customWidth="1"/>
    <col min="3" max="3" width="16.85546875" bestFit="1" customWidth="1"/>
    <col min="4" max="4" width="48.28515625" bestFit="1" customWidth="1"/>
    <col min="5" max="5" width="15.140625" bestFit="1" customWidth="1"/>
    <col min="6" max="6" width="18" customWidth="1"/>
    <col min="7" max="7" width="46.7109375" customWidth="1"/>
    <col min="8" max="8" width="9.28515625" bestFit="1" customWidth="1"/>
    <col min="9" max="9" width="32.42578125" style="226" bestFit="1" customWidth="1"/>
    <col min="10" max="10" width="19.5703125" customWidth="1"/>
    <col min="11" max="11" width="16.42578125" customWidth="1"/>
    <col min="12" max="12" width="21.42578125" bestFit="1" customWidth="1"/>
    <col min="13" max="13" width="9.28515625" bestFit="1" customWidth="1"/>
    <col min="14" max="14" width="24.140625" customWidth="1"/>
    <col min="15" max="15" width="12.5703125" bestFit="1" customWidth="1"/>
  </cols>
  <sheetData>
    <row r="1" spans="1:20" s="2" customFormat="1" ht="41.25" customHeight="1">
      <c r="A1" s="438" t="s">
        <v>10</v>
      </c>
      <c r="B1" s="426" t="s">
        <v>3</v>
      </c>
      <c r="C1" s="434" t="s">
        <v>7</v>
      </c>
      <c r="D1" s="440" t="s">
        <v>60</v>
      </c>
      <c r="E1" s="444" t="s">
        <v>2</v>
      </c>
      <c r="F1" s="434" t="s">
        <v>8</v>
      </c>
      <c r="G1" s="440" t="s">
        <v>11</v>
      </c>
      <c r="H1" s="446" t="s">
        <v>17</v>
      </c>
      <c r="I1" s="444" t="s">
        <v>4</v>
      </c>
      <c r="J1" s="440" t="s">
        <v>5</v>
      </c>
      <c r="K1" s="434" t="s">
        <v>59</v>
      </c>
      <c r="L1" s="491" t="s">
        <v>12</v>
      </c>
      <c r="M1" s="432" t="s">
        <v>14</v>
      </c>
      <c r="N1" s="440" t="s">
        <v>13</v>
      </c>
      <c r="O1" s="442" t="s">
        <v>0</v>
      </c>
      <c r="P1" s="426" t="s">
        <v>6</v>
      </c>
      <c r="Q1" s="428" t="s">
        <v>15</v>
      </c>
    </row>
    <row r="2" spans="1:20" s="2" customFormat="1" ht="55.5" customHeight="1" thickBot="1">
      <c r="A2" s="439"/>
      <c r="B2" s="427"/>
      <c r="C2" s="435"/>
      <c r="D2" s="441"/>
      <c r="E2" s="445"/>
      <c r="F2" s="435"/>
      <c r="G2" s="441"/>
      <c r="H2" s="447"/>
      <c r="I2" s="445"/>
      <c r="J2" s="441"/>
      <c r="K2" s="435"/>
      <c r="L2" s="492"/>
      <c r="M2" s="433"/>
      <c r="N2" s="441"/>
      <c r="O2" s="443"/>
      <c r="P2" s="427"/>
      <c r="Q2" s="429"/>
    </row>
    <row r="3" spans="1:20" ht="33.75">
      <c r="A3" s="124"/>
      <c r="B3" s="123"/>
      <c r="C3" s="220"/>
      <c r="D3" s="221"/>
      <c r="E3" s="46"/>
      <c r="F3" s="47"/>
      <c r="G3" s="216"/>
      <c r="H3" s="48"/>
      <c r="I3" s="47"/>
      <c r="J3" s="216"/>
      <c r="K3" s="219"/>
      <c r="L3" s="48"/>
      <c r="M3" s="216"/>
      <c r="N3" s="47"/>
      <c r="O3" s="216"/>
      <c r="P3" s="217"/>
      <c r="Q3" s="216"/>
      <c r="R3" s="218"/>
      <c r="S3" s="46"/>
      <c r="T3" s="215"/>
    </row>
    <row r="4" spans="1:20" ht="63">
      <c r="A4" s="9">
        <v>15171</v>
      </c>
      <c r="B4" s="49" t="s">
        <v>72</v>
      </c>
      <c r="C4" s="14">
        <v>43193</v>
      </c>
      <c r="D4" s="5">
        <v>13151717096201</v>
      </c>
      <c r="E4" s="12">
        <v>6</v>
      </c>
      <c r="F4" s="26">
        <v>5.2</v>
      </c>
      <c r="G4" s="214" t="s">
        <v>40</v>
      </c>
      <c r="H4" s="16" t="s">
        <v>18</v>
      </c>
      <c r="I4" s="16" t="s">
        <v>115</v>
      </c>
      <c r="J4" s="30" t="s">
        <v>73</v>
      </c>
      <c r="K4" s="39" t="s">
        <v>58</v>
      </c>
      <c r="L4" s="10">
        <v>43341</v>
      </c>
      <c r="M4" s="16" t="s">
        <v>18</v>
      </c>
      <c r="N4" s="10">
        <v>43367</v>
      </c>
      <c r="O4" s="16">
        <v>5.2</v>
      </c>
    </row>
    <row r="5" spans="1:20" ht="94.5">
      <c r="A5" s="9">
        <v>15645</v>
      </c>
      <c r="B5" s="49" t="s">
        <v>72</v>
      </c>
      <c r="C5" s="14">
        <v>43203</v>
      </c>
      <c r="D5" s="8" t="s">
        <v>215</v>
      </c>
      <c r="E5" s="12">
        <v>12</v>
      </c>
      <c r="F5" s="26">
        <v>12</v>
      </c>
      <c r="G5" s="214" t="s">
        <v>118</v>
      </c>
      <c r="H5" s="16" t="s">
        <v>18</v>
      </c>
      <c r="I5" s="16" t="s">
        <v>128</v>
      </c>
      <c r="J5" s="30" t="s">
        <v>119</v>
      </c>
      <c r="K5" s="39" t="s">
        <v>58</v>
      </c>
      <c r="L5" s="10">
        <v>43357</v>
      </c>
      <c r="M5" s="16" t="s">
        <v>18</v>
      </c>
      <c r="N5" s="10">
        <v>43388</v>
      </c>
      <c r="O5" s="16">
        <v>12</v>
      </c>
    </row>
    <row r="6" spans="1:20" ht="114">
      <c r="A6" s="9">
        <v>15127</v>
      </c>
      <c r="B6" s="49" t="s">
        <v>72</v>
      </c>
      <c r="C6" s="14">
        <v>42930</v>
      </c>
      <c r="D6" s="5">
        <v>17151271746812</v>
      </c>
      <c r="E6" s="12">
        <v>3</v>
      </c>
      <c r="F6" s="26">
        <v>3.97</v>
      </c>
      <c r="G6" s="24" t="s">
        <v>132</v>
      </c>
      <c r="H6" s="16" t="s">
        <v>18</v>
      </c>
      <c r="I6" s="16" t="s">
        <v>213</v>
      </c>
      <c r="J6" s="30" t="s">
        <v>133</v>
      </c>
      <c r="K6" s="39" t="s">
        <v>58</v>
      </c>
      <c r="L6" s="10">
        <v>43493</v>
      </c>
      <c r="M6" s="16" t="s">
        <v>116</v>
      </c>
      <c r="N6" s="10" t="s">
        <v>52</v>
      </c>
      <c r="O6" s="16">
        <v>3.97</v>
      </c>
    </row>
    <row r="7" spans="1:20" ht="63">
      <c r="A7" s="9">
        <v>15421</v>
      </c>
      <c r="B7" s="49" t="s">
        <v>72</v>
      </c>
      <c r="C7" s="14">
        <v>43440</v>
      </c>
      <c r="D7" s="8" t="s">
        <v>367</v>
      </c>
      <c r="E7" s="12">
        <v>5</v>
      </c>
      <c r="F7" s="26">
        <v>7.28</v>
      </c>
      <c r="G7" s="24" t="s">
        <v>207</v>
      </c>
      <c r="H7" s="16" t="s">
        <v>18</v>
      </c>
      <c r="I7" s="37" t="s">
        <v>285</v>
      </c>
      <c r="J7" s="30" t="s">
        <v>37</v>
      </c>
      <c r="K7" s="39" t="s">
        <v>41</v>
      </c>
      <c r="L7" s="10">
        <v>43515</v>
      </c>
      <c r="M7" s="16" t="s">
        <v>116</v>
      </c>
      <c r="N7" s="10" t="s">
        <v>52</v>
      </c>
      <c r="O7" s="16">
        <v>7.28</v>
      </c>
    </row>
    <row r="8" spans="1:20" ht="63">
      <c r="A8" s="9">
        <v>15335</v>
      </c>
      <c r="B8" s="49" t="s">
        <v>72</v>
      </c>
      <c r="C8" s="14">
        <v>43485</v>
      </c>
      <c r="D8" s="8">
        <v>11153351601400</v>
      </c>
      <c r="E8" s="12">
        <v>6</v>
      </c>
      <c r="F8" s="149">
        <v>8.4499999999999993</v>
      </c>
      <c r="G8" s="24" t="s">
        <v>207</v>
      </c>
      <c r="H8" s="16" t="s">
        <v>18</v>
      </c>
      <c r="I8" s="37" t="s">
        <v>351</v>
      </c>
      <c r="J8" s="30" t="s">
        <v>301</v>
      </c>
      <c r="K8" s="39" t="s">
        <v>126</v>
      </c>
      <c r="L8" s="10" t="s">
        <v>52</v>
      </c>
      <c r="M8" s="16" t="s">
        <v>52</v>
      </c>
      <c r="N8" s="10" t="s">
        <v>52</v>
      </c>
      <c r="O8" s="16" t="s">
        <v>52</v>
      </c>
    </row>
    <row r="9" spans="1:20" ht="94.5">
      <c r="A9" s="9">
        <v>15441</v>
      </c>
      <c r="B9" s="49" t="s">
        <v>72</v>
      </c>
      <c r="C9" s="14">
        <v>43524</v>
      </c>
      <c r="D9" s="8">
        <v>14154410057700</v>
      </c>
      <c r="E9" s="12">
        <v>5</v>
      </c>
      <c r="F9" s="149">
        <v>7.5</v>
      </c>
      <c r="G9" s="24" t="s">
        <v>118</v>
      </c>
      <c r="H9" s="16" t="s">
        <v>18</v>
      </c>
      <c r="I9" s="37" t="s">
        <v>204</v>
      </c>
      <c r="J9" s="30" t="s">
        <v>369</v>
      </c>
      <c r="K9" s="39" t="s">
        <v>126</v>
      </c>
      <c r="L9" s="10" t="s">
        <v>52</v>
      </c>
      <c r="M9" s="16" t="s">
        <v>52</v>
      </c>
      <c r="N9" s="10" t="s">
        <v>52</v>
      </c>
      <c r="O9" s="16" t="s">
        <v>52</v>
      </c>
    </row>
    <row r="10" spans="1:20" ht="63">
      <c r="A10" s="9">
        <v>15416</v>
      </c>
      <c r="B10" s="49" t="s">
        <v>196</v>
      </c>
      <c r="C10" s="14">
        <v>43383</v>
      </c>
      <c r="D10" s="8" t="s">
        <v>203</v>
      </c>
      <c r="E10" s="12">
        <v>4.5</v>
      </c>
      <c r="F10" s="26">
        <v>5.2</v>
      </c>
      <c r="G10" s="24" t="s">
        <v>40</v>
      </c>
      <c r="H10" s="16" t="s">
        <v>18</v>
      </c>
      <c r="I10" s="16" t="s">
        <v>234</v>
      </c>
      <c r="J10" s="214" t="s">
        <v>206</v>
      </c>
      <c r="K10" s="39" t="s">
        <v>41</v>
      </c>
      <c r="L10" s="10">
        <v>43530</v>
      </c>
      <c r="M10" s="16" t="s">
        <v>116</v>
      </c>
      <c r="N10" s="10" t="s">
        <v>52</v>
      </c>
      <c r="O10" s="16">
        <v>5.2</v>
      </c>
    </row>
    <row r="11" spans="1:20" ht="63">
      <c r="A11" s="9">
        <v>15171</v>
      </c>
      <c r="B11" s="49" t="s">
        <v>196</v>
      </c>
      <c r="C11" s="14">
        <v>43374</v>
      </c>
      <c r="D11" s="8" t="s">
        <v>198</v>
      </c>
      <c r="E11" s="12">
        <v>5</v>
      </c>
      <c r="F11" s="26">
        <v>5</v>
      </c>
      <c r="G11" s="24" t="s">
        <v>40</v>
      </c>
      <c r="H11" s="16" t="s">
        <v>18</v>
      </c>
      <c r="I11" s="16" t="s">
        <v>212</v>
      </c>
      <c r="J11" s="214" t="s">
        <v>197</v>
      </c>
      <c r="K11" s="191" t="s">
        <v>41</v>
      </c>
      <c r="L11" s="10">
        <v>43483</v>
      </c>
      <c r="M11" s="16" t="s">
        <v>18</v>
      </c>
      <c r="N11" s="10">
        <v>43509</v>
      </c>
      <c r="O11" s="16">
        <v>5</v>
      </c>
    </row>
    <row r="12" spans="1:20" ht="94.5">
      <c r="A12" s="9">
        <v>15711</v>
      </c>
      <c r="B12" s="49" t="s">
        <v>249</v>
      </c>
      <c r="C12" s="14">
        <v>43438</v>
      </c>
      <c r="D12" s="8">
        <v>18157111255900</v>
      </c>
      <c r="E12" s="12">
        <v>5</v>
      </c>
      <c r="F12" s="26">
        <v>7.5</v>
      </c>
      <c r="G12" s="24" t="s">
        <v>118</v>
      </c>
      <c r="H12" s="16" t="s">
        <v>18</v>
      </c>
      <c r="I12" s="16" t="s">
        <v>271</v>
      </c>
      <c r="J12" s="30" t="s">
        <v>250</v>
      </c>
      <c r="K12" s="39" t="s">
        <v>126</v>
      </c>
      <c r="L12" s="10" t="s">
        <v>52</v>
      </c>
      <c r="M12" s="16" t="s">
        <v>52</v>
      </c>
      <c r="N12" s="10" t="s">
        <v>52</v>
      </c>
      <c r="O12" s="16" t="s">
        <v>52</v>
      </c>
    </row>
    <row r="13" spans="1:20" s="2" customFormat="1" ht="31.5">
      <c r="A13" s="227"/>
      <c r="B13" s="127"/>
      <c r="C13" s="127">
        <f>COUNT(C4:C12)</f>
        <v>9</v>
      </c>
      <c r="D13" s="228"/>
      <c r="E13" s="229">
        <f>SUM(E4:E12)</f>
        <v>51.5</v>
      </c>
      <c r="F13" s="230">
        <f>SUM(F4:F12)</f>
        <v>62.1</v>
      </c>
      <c r="G13" s="117"/>
      <c r="H13" s="225"/>
      <c r="I13" s="225"/>
      <c r="J13" s="117"/>
      <c r="K13" s="231"/>
      <c r="L13" s="232"/>
      <c r="M13" s="225"/>
      <c r="N13" s="232"/>
      <c r="O13" s="225">
        <f>SUM(O4:O12)</f>
        <v>38.65</v>
      </c>
    </row>
    <row r="14" spans="1:20" ht="63">
      <c r="A14" s="9">
        <v>15421</v>
      </c>
      <c r="B14" s="49" t="s">
        <v>20</v>
      </c>
      <c r="C14" s="14">
        <v>42539</v>
      </c>
      <c r="D14" s="72" t="s">
        <v>368</v>
      </c>
      <c r="E14" s="12">
        <v>11</v>
      </c>
      <c r="F14" s="26">
        <v>3</v>
      </c>
      <c r="G14" s="214" t="s">
        <v>43</v>
      </c>
      <c r="H14" s="16" t="s">
        <v>18</v>
      </c>
      <c r="I14" s="16" t="s">
        <v>75</v>
      </c>
      <c r="J14" s="30" t="s">
        <v>37</v>
      </c>
      <c r="K14" s="39" t="s">
        <v>41</v>
      </c>
      <c r="L14" s="10">
        <v>43106</v>
      </c>
      <c r="M14" s="16" t="s">
        <v>18</v>
      </c>
      <c r="N14" s="10">
        <v>43110</v>
      </c>
      <c r="O14" s="16">
        <v>3</v>
      </c>
    </row>
    <row r="15" spans="1:20" ht="57">
      <c r="A15" s="9">
        <v>15132</v>
      </c>
      <c r="B15" s="49" t="s">
        <v>20</v>
      </c>
      <c r="C15" s="14">
        <v>42741</v>
      </c>
      <c r="D15" s="5">
        <v>13151322030405</v>
      </c>
      <c r="E15" s="12">
        <v>5</v>
      </c>
      <c r="F15" s="26">
        <v>10</v>
      </c>
      <c r="G15" s="214" t="s">
        <v>42</v>
      </c>
      <c r="H15" s="16" t="s">
        <v>18</v>
      </c>
      <c r="I15" s="16" t="s">
        <v>79</v>
      </c>
      <c r="J15" s="30" t="s">
        <v>34</v>
      </c>
      <c r="K15" s="39" t="s">
        <v>41</v>
      </c>
      <c r="L15" s="7">
        <v>43086</v>
      </c>
      <c r="M15" s="16" t="s">
        <v>18</v>
      </c>
      <c r="N15" s="10">
        <v>43090</v>
      </c>
      <c r="O15" s="16">
        <v>10</v>
      </c>
    </row>
    <row r="16" spans="1:20" ht="114">
      <c r="A16" s="9">
        <v>15175</v>
      </c>
      <c r="B16" s="49" t="s">
        <v>20</v>
      </c>
      <c r="C16" s="14">
        <v>42761</v>
      </c>
      <c r="D16" s="5">
        <v>17151753136101</v>
      </c>
      <c r="E16" s="12">
        <v>5</v>
      </c>
      <c r="F16" s="26">
        <v>10</v>
      </c>
      <c r="G16" s="214" t="s">
        <v>48</v>
      </c>
      <c r="H16" s="16" t="s">
        <v>18</v>
      </c>
      <c r="I16" s="16" t="s">
        <v>80</v>
      </c>
      <c r="J16" s="30" t="s">
        <v>190</v>
      </c>
      <c r="K16" s="39" t="s">
        <v>41</v>
      </c>
      <c r="L16" s="10">
        <v>43088</v>
      </c>
      <c r="M16" s="16" t="s">
        <v>18</v>
      </c>
      <c r="N16" s="10">
        <v>43089</v>
      </c>
      <c r="O16" s="16">
        <v>10</v>
      </c>
    </row>
    <row r="17" spans="1:15" ht="85.5">
      <c r="A17" s="9">
        <v>15921</v>
      </c>
      <c r="B17" s="49" t="s">
        <v>20</v>
      </c>
      <c r="C17" s="14">
        <v>42797</v>
      </c>
      <c r="D17" s="6">
        <v>28159210647407</v>
      </c>
      <c r="E17" s="13">
        <v>6</v>
      </c>
      <c r="F17" s="25">
        <v>5</v>
      </c>
      <c r="G17" s="214" t="s">
        <v>40</v>
      </c>
      <c r="H17" s="16" t="s">
        <v>18</v>
      </c>
      <c r="I17" s="16" t="s">
        <v>86</v>
      </c>
      <c r="J17" s="30" t="s">
        <v>289</v>
      </c>
      <c r="K17" s="39" t="s">
        <v>41</v>
      </c>
      <c r="L17" s="7">
        <v>43090</v>
      </c>
      <c r="M17" s="16" t="s">
        <v>18</v>
      </c>
      <c r="N17" s="10">
        <v>43144</v>
      </c>
      <c r="O17" s="16">
        <v>5</v>
      </c>
    </row>
    <row r="18" spans="1:15" ht="63">
      <c r="A18" s="9">
        <v>15172</v>
      </c>
      <c r="B18" s="49" t="s">
        <v>20</v>
      </c>
      <c r="C18" s="14">
        <v>42797</v>
      </c>
      <c r="D18" s="5">
        <v>18151723474200</v>
      </c>
      <c r="E18" s="12">
        <v>12</v>
      </c>
      <c r="F18" s="26">
        <v>32</v>
      </c>
      <c r="G18" s="214" t="s">
        <v>40</v>
      </c>
      <c r="H18" s="16" t="s">
        <v>18</v>
      </c>
      <c r="I18" s="16" t="s">
        <v>83</v>
      </c>
      <c r="J18" s="30" t="s">
        <v>187</v>
      </c>
      <c r="K18" s="39" t="s">
        <v>41</v>
      </c>
      <c r="L18" s="10">
        <v>43088</v>
      </c>
      <c r="M18" s="16" t="s">
        <v>18</v>
      </c>
      <c r="N18" s="10">
        <v>43096</v>
      </c>
      <c r="O18" s="16">
        <v>32</v>
      </c>
    </row>
    <row r="19" spans="1:15" ht="63">
      <c r="A19" s="9">
        <v>15452</v>
      </c>
      <c r="B19" s="49" t="s">
        <v>20</v>
      </c>
      <c r="C19" s="14">
        <v>43371</v>
      </c>
      <c r="D19" s="8">
        <v>28154520120216</v>
      </c>
      <c r="E19" s="12">
        <v>13</v>
      </c>
      <c r="F19" s="26">
        <v>19.440000000000001</v>
      </c>
      <c r="G19" s="24" t="s">
        <v>40</v>
      </c>
      <c r="H19" s="16" t="s">
        <v>18</v>
      </c>
      <c r="I19" s="16" t="s">
        <v>191</v>
      </c>
      <c r="J19" s="214" t="s">
        <v>155</v>
      </c>
      <c r="K19" s="39" t="s">
        <v>41</v>
      </c>
      <c r="L19" s="10">
        <v>43517</v>
      </c>
      <c r="M19" s="16" t="s">
        <v>18</v>
      </c>
      <c r="N19" s="10">
        <v>43537</v>
      </c>
      <c r="O19" s="16">
        <v>19.440000000000001</v>
      </c>
    </row>
    <row r="20" spans="1:15" ht="63">
      <c r="A20" s="32">
        <v>15175</v>
      </c>
      <c r="B20" s="187" t="s">
        <v>20</v>
      </c>
      <c r="C20" s="33">
        <v>43380</v>
      </c>
      <c r="D20" s="188" t="s">
        <v>202</v>
      </c>
      <c r="E20" s="189">
        <v>5</v>
      </c>
      <c r="F20" s="36">
        <v>7.15</v>
      </c>
      <c r="G20" s="24" t="s">
        <v>207</v>
      </c>
      <c r="H20" s="37" t="s">
        <v>18</v>
      </c>
      <c r="I20" s="16" t="s">
        <v>360</v>
      </c>
      <c r="J20" s="24" t="s">
        <v>35</v>
      </c>
      <c r="K20" s="39" t="s">
        <v>126</v>
      </c>
      <c r="L20" s="190" t="s">
        <v>52</v>
      </c>
      <c r="M20" s="37" t="s">
        <v>52</v>
      </c>
      <c r="N20" s="190" t="s">
        <v>52</v>
      </c>
      <c r="O20" s="37" t="s">
        <v>52</v>
      </c>
    </row>
    <row r="21" spans="1:15" ht="94.5">
      <c r="A21" s="9">
        <v>15443</v>
      </c>
      <c r="B21" s="49" t="s">
        <v>20</v>
      </c>
      <c r="C21" s="14">
        <v>43358</v>
      </c>
      <c r="D21" s="8">
        <v>18154430970800</v>
      </c>
      <c r="E21" s="12">
        <v>6</v>
      </c>
      <c r="F21" s="26">
        <v>10.24</v>
      </c>
      <c r="G21" s="24" t="s">
        <v>118</v>
      </c>
      <c r="H21" s="16" t="s">
        <v>18</v>
      </c>
      <c r="I21" s="16" t="s">
        <v>211</v>
      </c>
      <c r="J21" s="214" t="s">
        <v>183</v>
      </c>
      <c r="K21" s="39" t="s">
        <v>41</v>
      </c>
      <c r="L21" s="10">
        <v>43521</v>
      </c>
      <c r="M21" s="16" t="s">
        <v>116</v>
      </c>
      <c r="N21" s="10" t="s">
        <v>52</v>
      </c>
      <c r="O21" s="16">
        <v>10.24</v>
      </c>
    </row>
    <row r="22" spans="1:15" ht="63">
      <c r="A22" s="9">
        <v>15175</v>
      </c>
      <c r="B22" s="49" t="s">
        <v>20</v>
      </c>
      <c r="C22" s="14">
        <v>43413</v>
      </c>
      <c r="D22" s="8" t="s">
        <v>200</v>
      </c>
      <c r="E22" s="12">
        <v>5</v>
      </c>
      <c r="F22" s="26">
        <v>4.96</v>
      </c>
      <c r="G22" s="24" t="s">
        <v>205</v>
      </c>
      <c r="H22" s="16" t="s">
        <v>18</v>
      </c>
      <c r="I22" s="16" t="s">
        <v>228</v>
      </c>
      <c r="J22" s="214" t="s">
        <v>36</v>
      </c>
      <c r="K22" s="39" t="s">
        <v>41</v>
      </c>
      <c r="L22" s="10">
        <v>43524</v>
      </c>
      <c r="M22" s="16" t="s">
        <v>116</v>
      </c>
      <c r="N22" s="10" t="s">
        <v>52</v>
      </c>
      <c r="O22" s="16">
        <v>4.96</v>
      </c>
    </row>
    <row r="23" spans="1:15" ht="94.5">
      <c r="A23" s="9">
        <v>15172</v>
      </c>
      <c r="B23" s="49" t="s">
        <v>20</v>
      </c>
      <c r="C23" s="14">
        <v>43402</v>
      </c>
      <c r="D23" s="8">
        <v>18151723471501</v>
      </c>
      <c r="E23" s="12">
        <v>5</v>
      </c>
      <c r="F23" s="26">
        <v>7.4</v>
      </c>
      <c r="G23" s="24" t="s">
        <v>118</v>
      </c>
      <c r="H23" s="16" t="s">
        <v>18</v>
      </c>
      <c r="I23" s="225" t="s">
        <v>304</v>
      </c>
      <c r="J23" s="214" t="s">
        <v>305</v>
      </c>
      <c r="K23" s="39" t="s">
        <v>126</v>
      </c>
      <c r="L23" s="10" t="s">
        <v>52</v>
      </c>
      <c r="M23" s="16" t="s">
        <v>52</v>
      </c>
      <c r="N23" s="10" t="s">
        <v>52</v>
      </c>
      <c r="O23" s="16" t="s">
        <v>52</v>
      </c>
    </row>
    <row r="24" spans="1:15" ht="94.5">
      <c r="A24" s="9">
        <v>15132</v>
      </c>
      <c r="B24" s="49" t="s">
        <v>20</v>
      </c>
      <c r="C24" s="14">
        <v>43397</v>
      </c>
      <c r="D24" s="8" t="s">
        <v>221</v>
      </c>
      <c r="E24" s="12">
        <v>13</v>
      </c>
      <c r="F24" s="26">
        <v>18.36</v>
      </c>
      <c r="G24" s="24" t="s">
        <v>118</v>
      </c>
      <c r="H24" s="16" t="s">
        <v>18</v>
      </c>
      <c r="I24" s="16" t="s">
        <v>235</v>
      </c>
      <c r="J24" s="214" t="s">
        <v>220</v>
      </c>
      <c r="K24" s="39" t="s">
        <v>41</v>
      </c>
      <c r="L24" s="10">
        <v>43549</v>
      </c>
      <c r="M24" s="16" t="s">
        <v>52</v>
      </c>
      <c r="N24" s="10" t="s">
        <v>52</v>
      </c>
      <c r="O24" s="16">
        <v>18.36</v>
      </c>
    </row>
    <row r="25" spans="1:15" ht="94.5">
      <c r="A25" s="9">
        <v>15512</v>
      </c>
      <c r="B25" s="49" t="s">
        <v>20</v>
      </c>
      <c r="C25" s="14">
        <v>43408</v>
      </c>
      <c r="D25" s="8">
        <v>19155121582101</v>
      </c>
      <c r="E25" s="12">
        <v>5</v>
      </c>
      <c r="F25" s="26">
        <v>4.87</v>
      </c>
      <c r="G25" s="24" t="s">
        <v>207</v>
      </c>
      <c r="H25" s="16" t="s">
        <v>18</v>
      </c>
      <c r="I25" s="16" t="s">
        <v>255</v>
      </c>
      <c r="J25" s="214" t="s">
        <v>224</v>
      </c>
      <c r="K25" s="39" t="s">
        <v>126</v>
      </c>
      <c r="L25" s="10" t="s">
        <v>52</v>
      </c>
      <c r="M25" s="16" t="s">
        <v>52</v>
      </c>
      <c r="N25" s="10" t="s">
        <v>52</v>
      </c>
      <c r="O25" s="16" t="s">
        <v>52</v>
      </c>
    </row>
    <row r="26" spans="1:15" ht="63">
      <c r="A26" s="9">
        <v>15111</v>
      </c>
      <c r="B26" s="49" t="s">
        <v>20</v>
      </c>
      <c r="C26" s="14">
        <v>43440</v>
      </c>
      <c r="D26" s="8">
        <v>13151110928700</v>
      </c>
      <c r="E26" s="12">
        <v>5</v>
      </c>
      <c r="F26" s="26">
        <v>7.14</v>
      </c>
      <c r="G26" s="24" t="s">
        <v>207</v>
      </c>
      <c r="H26" s="16" t="s">
        <v>18</v>
      </c>
      <c r="I26" s="37" t="s">
        <v>286</v>
      </c>
      <c r="J26" s="214" t="s">
        <v>231</v>
      </c>
      <c r="K26" s="39" t="s">
        <v>58</v>
      </c>
      <c r="L26" s="10">
        <v>43524</v>
      </c>
      <c r="M26" s="16" t="s">
        <v>116</v>
      </c>
      <c r="N26" s="10" t="s">
        <v>52</v>
      </c>
      <c r="O26" s="16">
        <v>7.14</v>
      </c>
    </row>
    <row r="27" spans="1:15" ht="94.5">
      <c r="A27" s="9">
        <v>15175</v>
      </c>
      <c r="B27" s="49" t="s">
        <v>20</v>
      </c>
      <c r="C27" s="14">
        <v>43416</v>
      </c>
      <c r="D27" s="8">
        <v>17151753121112</v>
      </c>
      <c r="E27" s="12">
        <v>10</v>
      </c>
      <c r="F27" s="26">
        <v>10.07</v>
      </c>
      <c r="G27" s="24" t="s">
        <v>245</v>
      </c>
      <c r="H27" s="16" t="s">
        <v>18</v>
      </c>
      <c r="I27" s="37" t="s">
        <v>288</v>
      </c>
      <c r="J27" s="30" t="s">
        <v>35</v>
      </c>
      <c r="K27" s="39" t="s">
        <v>41</v>
      </c>
      <c r="L27" s="10">
        <v>43522</v>
      </c>
      <c r="M27" s="16" t="s">
        <v>52</v>
      </c>
      <c r="N27" s="10" t="s">
        <v>52</v>
      </c>
      <c r="O27" s="16">
        <v>10.07</v>
      </c>
    </row>
    <row r="28" spans="1:15" ht="63">
      <c r="A28" s="9">
        <v>15175</v>
      </c>
      <c r="B28" s="49" t="s">
        <v>20</v>
      </c>
      <c r="C28" s="14">
        <v>43344</v>
      </c>
      <c r="D28" s="8">
        <v>15151753129100</v>
      </c>
      <c r="E28" s="12">
        <v>5</v>
      </c>
      <c r="F28" s="26">
        <v>4.96</v>
      </c>
      <c r="G28" s="24" t="s">
        <v>205</v>
      </c>
      <c r="H28" s="16" t="s">
        <v>18</v>
      </c>
      <c r="I28" s="37" t="s">
        <v>269</v>
      </c>
      <c r="J28" s="30" t="s">
        <v>244</v>
      </c>
      <c r="K28" s="39" t="s">
        <v>126</v>
      </c>
      <c r="L28" s="10" t="s">
        <v>52</v>
      </c>
      <c r="M28" s="16" t="s">
        <v>52</v>
      </c>
      <c r="N28" s="10" t="s">
        <v>52</v>
      </c>
      <c r="O28" s="16" t="s">
        <v>52</v>
      </c>
    </row>
    <row r="29" spans="1:15" ht="94.5">
      <c r="A29" s="9">
        <v>15118</v>
      </c>
      <c r="B29" s="49" t="s">
        <v>20</v>
      </c>
      <c r="C29" s="14">
        <v>43393</v>
      </c>
      <c r="D29" s="5">
        <v>12151180980204</v>
      </c>
      <c r="E29" s="12">
        <v>5</v>
      </c>
      <c r="F29" s="26">
        <v>3.25</v>
      </c>
      <c r="G29" s="24" t="s">
        <v>118</v>
      </c>
      <c r="H29" s="16" t="s">
        <v>18</v>
      </c>
      <c r="I29" s="37" t="s">
        <v>298</v>
      </c>
      <c r="J29" s="30" t="s">
        <v>265</v>
      </c>
      <c r="K29" s="39" t="s">
        <v>126</v>
      </c>
      <c r="L29" s="10" t="s">
        <v>52</v>
      </c>
      <c r="M29" s="16" t="s">
        <v>52</v>
      </c>
      <c r="N29" s="10" t="s">
        <v>52</v>
      </c>
      <c r="O29" s="16" t="s">
        <v>52</v>
      </c>
    </row>
    <row r="30" spans="1:15" ht="63">
      <c r="A30" s="9">
        <v>15333</v>
      </c>
      <c r="B30" s="49" t="s">
        <v>20</v>
      </c>
      <c r="C30" s="14">
        <v>43460</v>
      </c>
      <c r="D30" s="8" t="s">
        <v>276</v>
      </c>
      <c r="E30" s="12">
        <v>5</v>
      </c>
      <c r="F30" s="12">
        <v>6.5</v>
      </c>
      <c r="G30" s="24" t="s">
        <v>40</v>
      </c>
      <c r="H30" s="16" t="s">
        <v>18</v>
      </c>
      <c r="I30" s="37" t="s">
        <v>302</v>
      </c>
      <c r="J30" s="30" t="s">
        <v>278</v>
      </c>
      <c r="K30" s="39" t="s">
        <v>41</v>
      </c>
      <c r="L30" s="191">
        <v>43558</v>
      </c>
      <c r="M30" s="16" t="s">
        <v>52</v>
      </c>
      <c r="N30" s="10" t="s">
        <v>52</v>
      </c>
      <c r="O30" s="16">
        <v>6.5</v>
      </c>
    </row>
    <row r="31" spans="1:15" ht="63">
      <c r="A31" s="9">
        <v>15333</v>
      </c>
      <c r="B31" s="49" t="s">
        <v>20</v>
      </c>
      <c r="C31" s="14">
        <v>43460</v>
      </c>
      <c r="D31" s="8" t="s">
        <v>277</v>
      </c>
      <c r="E31" s="12">
        <v>5</v>
      </c>
      <c r="F31" s="12">
        <v>5.85</v>
      </c>
      <c r="G31" s="24" t="s">
        <v>40</v>
      </c>
      <c r="H31" s="16" t="s">
        <v>18</v>
      </c>
      <c r="I31" s="37" t="s">
        <v>303</v>
      </c>
      <c r="J31" s="30" t="s">
        <v>278</v>
      </c>
      <c r="K31" s="39" t="s">
        <v>126</v>
      </c>
      <c r="L31" s="10">
        <v>43558</v>
      </c>
      <c r="M31" s="16" t="s">
        <v>52</v>
      </c>
      <c r="N31" s="10" t="s">
        <v>52</v>
      </c>
      <c r="O31" s="16">
        <v>5.85</v>
      </c>
    </row>
    <row r="32" spans="1:15" ht="63">
      <c r="A32" s="9">
        <v>15117</v>
      </c>
      <c r="B32" s="49" t="s">
        <v>20</v>
      </c>
      <c r="C32" s="14">
        <v>43440</v>
      </c>
      <c r="D32" s="8">
        <v>28151170084802</v>
      </c>
      <c r="E32" s="12">
        <v>19</v>
      </c>
      <c r="F32" s="149">
        <v>8</v>
      </c>
      <c r="G32" s="24" t="s">
        <v>207</v>
      </c>
      <c r="H32" s="16" t="s">
        <v>18</v>
      </c>
      <c r="I32" s="37" t="s">
        <v>339</v>
      </c>
      <c r="J32" s="30" t="s">
        <v>62</v>
      </c>
      <c r="K32" s="39" t="s">
        <v>126</v>
      </c>
      <c r="L32" s="10" t="s">
        <v>52</v>
      </c>
      <c r="M32" s="16" t="s">
        <v>52</v>
      </c>
      <c r="N32" s="10" t="s">
        <v>52</v>
      </c>
      <c r="O32" s="16" t="s">
        <v>52</v>
      </c>
    </row>
    <row r="33" spans="1:15" ht="63">
      <c r="A33" s="9">
        <v>15245</v>
      </c>
      <c r="B33" s="49" t="s">
        <v>20</v>
      </c>
      <c r="C33" s="14">
        <v>43390</v>
      </c>
      <c r="D33" s="8">
        <v>20152451123102</v>
      </c>
      <c r="E33" s="12">
        <v>5</v>
      </c>
      <c r="F33" s="149">
        <v>4.9400000000000004</v>
      </c>
      <c r="G33" s="24" t="s">
        <v>205</v>
      </c>
      <c r="H33" s="16" t="s">
        <v>18</v>
      </c>
      <c r="I33" s="37" t="s">
        <v>340</v>
      </c>
      <c r="J33" s="30" t="s">
        <v>281</v>
      </c>
      <c r="K33" s="39" t="s">
        <v>126</v>
      </c>
      <c r="L33" s="10" t="s">
        <v>52</v>
      </c>
      <c r="M33" s="16" t="s">
        <v>52</v>
      </c>
      <c r="N33" s="10" t="s">
        <v>52</v>
      </c>
      <c r="O33" s="16" t="s">
        <v>52</v>
      </c>
    </row>
    <row r="34" spans="1:15" ht="63">
      <c r="A34" s="9">
        <v>15175</v>
      </c>
      <c r="B34" s="49" t="s">
        <v>20</v>
      </c>
      <c r="C34" s="14">
        <v>43486</v>
      </c>
      <c r="D34" s="8">
        <v>17151753119905</v>
      </c>
      <c r="E34" s="12">
        <v>5</v>
      </c>
      <c r="F34" s="149">
        <v>7.15</v>
      </c>
      <c r="G34" s="24" t="s">
        <v>205</v>
      </c>
      <c r="H34" s="16" t="s">
        <v>18</v>
      </c>
      <c r="I34" s="37" t="s">
        <v>362</v>
      </c>
      <c r="J34" s="30" t="s">
        <v>35</v>
      </c>
      <c r="K34" s="39" t="s">
        <v>126</v>
      </c>
      <c r="L34" s="10" t="s">
        <v>52</v>
      </c>
      <c r="M34" s="16" t="s">
        <v>52</v>
      </c>
      <c r="N34" s="10" t="s">
        <v>52</v>
      </c>
      <c r="O34" s="16" t="s">
        <v>52</v>
      </c>
    </row>
    <row r="35" spans="1:15" ht="94.5">
      <c r="A35" s="9">
        <v>15441</v>
      </c>
      <c r="B35" s="49" t="s">
        <v>20</v>
      </c>
      <c r="C35" s="14">
        <v>43455</v>
      </c>
      <c r="D35" s="8">
        <v>20154413017500</v>
      </c>
      <c r="E35" s="12">
        <v>7</v>
      </c>
      <c r="F35" s="149">
        <v>10.24</v>
      </c>
      <c r="G35" s="24" t="s">
        <v>118</v>
      </c>
      <c r="H35" s="16" t="s">
        <v>18</v>
      </c>
      <c r="I35" s="37" t="s">
        <v>204</v>
      </c>
      <c r="J35" s="30" t="s">
        <v>358</v>
      </c>
      <c r="K35" s="39" t="s">
        <v>126</v>
      </c>
      <c r="L35" s="10" t="s">
        <v>52</v>
      </c>
      <c r="M35" s="16" t="s">
        <v>52</v>
      </c>
      <c r="N35" s="10" t="s">
        <v>52</v>
      </c>
      <c r="O35" s="16" t="s">
        <v>52</v>
      </c>
    </row>
    <row r="36" spans="1:15" ht="57">
      <c r="A36" s="9">
        <v>15175</v>
      </c>
      <c r="B36" s="49" t="s">
        <v>31</v>
      </c>
      <c r="C36" s="14">
        <v>42887</v>
      </c>
      <c r="D36" s="5">
        <v>17151753132415</v>
      </c>
      <c r="E36" s="12">
        <v>5</v>
      </c>
      <c r="F36" s="26">
        <v>10</v>
      </c>
      <c r="G36" s="214" t="s">
        <v>127</v>
      </c>
      <c r="H36" s="16" t="s">
        <v>18</v>
      </c>
      <c r="I36" s="16" t="s">
        <v>84</v>
      </c>
      <c r="J36" s="30" t="s">
        <v>35</v>
      </c>
      <c r="K36" s="39" t="s">
        <v>41</v>
      </c>
      <c r="L36" s="10">
        <v>43088</v>
      </c>
      <c r="M36" s="16" t="s">
        <v>51</v>
      </c>
      <c r="N36" s="10">
        <v>43089</v>
      </c>
      <c r="O36" s="16">
        <v>10</v>
      </c>
    </row>
    <row r="37" spans="1:15" ht="63">
      <c r="A37" s="9">
        <v>15175</v>
      </c>
      <c r="B37" s="49" t="s">
        <v>31</v>
      </c>
      <c r="C37" s="14">
        <v>43291</v>
      </c>
      <c r="D37" s="8">
        <v>15151758880903</v>
      </c>
      <c r="E37" s="12">
        <v>5</v>
      </c>
      <c r="F37" s="26">
        <v>3.06</v>
      </c>
      <c r="G37" s="214" t="s">
        <v>40</v>
      </c>
      <c r="H37" s="16" t="s">
        <v>18</v>
      </c>
      <c r="I37" s="16" t="s">
        <v>134</v>
      </c>
      <c r="J37" s="30" t="s">
        <v>184</v>
      </c>
      <c r="K37" s="39" t="s">
        <v>126</v>
      </c>
      <c r="L37" s="10" t="s">
        <v>52</v>
      </c>
      <c r="M37" s="16" t="s">
        <v>52</v>
      </c>
      <c r="N37" s="10" t="s">
        <v>52</v>
      </c>
      <c r="O37" s="16" t="s">
        <v>52</v>
      </c>
    </row>
    <row r="38" spans="1:15" s="2" customFormat="1" ht="31.5">
      <c r="A38" s="227"/>
      <c r="B38" s="127"/>
      <c r="C38" s="127">
        <f>COUNT(C14:C37)</f>
        <v>24</v>
      </c>
      <c r="D38" s="228"/>
      <c r="E38" s="229">
        <f t="shared" ref="E38:F38" si="0">SUM(E14:E37)</f>
        <v>172</v>
      </c>
      <c r="F38" s="230">
        <f t="shared" si="0"/>
        <v>213.57999999999998</v>
      </c>
      <c r="G38" s="117"/>
      <c r="H38" s="225"/>
      <c r="I38" s="225"/>
      <c r="J38" s="233"/>
      <c r="K38" s="234"/>
      <c r="L38" s="232"/>
      <c r="M38" s="225"/>
      <c r="N38" s="232"/>
      <c r="O38" s="225">
        <f>SUM(O14:O37)</f>
        <v>152.55999999999997</v>
      </c>
    </row>
    <row r="39" spans="1:15" ht="63">
      <c r="A39" s="9">
        <v>15175</v>
      </c>
      <c r="B39" s="49" t="s">
        <v>24</v>
      </c>
      <c r="C39" s="14">
        <v>42625</v>
      </c>
      <c r="D39" s="5">
        <v>27151758887001</v>
      </c>
      <c r="E39" s="12">
        <v>857</v>
      </c>
      <c r="F39" s="26">
        <v>25.5</v>
      </c>
      <c r="G39" s="214" t="s">
        <v>49</v>
      </c>
      <c r="H39" s="16" t="s">
        <v>18</v>
      </c>
      <c r="I39" s="16" t="s">
        <v>77</v>
      </c>
      <c r="J39" s="30" t="s">
        <v>36</v>
      </c>
      <c r="K39" s="39" t="s">
        <v>41</v>
      </c>
      <c r="L39" s="10">
        <v>43117</v>
      </c>
      <c r="M39" s="16" t="s">
        <v>18</v>
      </c>
      <c r="N39" s="10">
        <v>43160</v>
      </c>
      <c r="O39" s="16">
        <v>25.5</v>
      </c>
    </row>
    <row r="40" spans="1:15" ht="63">
      <c r="A40" s="9">
        <v>15113</v>
      </c>
      <c r="B40" s="49" t="s">
        <v>24</v>
      </c>
      <c r="C40" s="14">
        <v>42797</v>
      </c>
      <c r="D40" s="5">
        <v>27151130721400</v>
      </c>
      <c r="E40" s="12">
        <v>200</v>
      </c>
      <c r="F40" s="26">
        <v>64</v>
      </c>
      <c r="G40" s="214" t="s">
        <v>40</v>
      </c>
      <c r="H40" s="16" t="s">
        <v>18</v>
      </c>
      <c r="I40" s="16" t="s">
        <v>82</v>
      </c>
      <c r="J40" s="30" t="s">
        <v>33</v>
      </c>
      <c r="K40" s="39" t="s">
        <v>58</v>
      </c>
      <c r="L40" s="10">
        <v>43129</v>
      </c>
      <c r="M40" s="16" t="s">
        <v>18</v>
      </c>
      <c r="N40" s="10">
        <v>43134</v>
      </c>
      <c r="O40" s="16">
        <v>64</v>
      </c>
    </row>
    <row r="41" spans="1:15" ht="63">
      <c r="A41" s="9">
        <v>15333</v>
      </c>
      <c r="B41" s="49" t="s">
        <v>24</v>
      </c>
      <c r="C41" s="14">
        <v>43328</v>
      </c>
      <c r="D41" s="8">
        <v>27153332500302</v>
      </c>
      <c r="E41" s="12">
        <v>200</v>
      </c>
      <c r="F41" s="26">
        <v>192</v>
      </c>
      <c r="G41" s="24" t="s">
        <v>40</v>
      </c>
      <c r="H41" s="16" t="s">
        <v>18</v>
      </c>
      <c r="I41" s="16" t="s">
        <v>152</v>
      </c>
      <c r="J41" s="214" t="s">
        <v>185</v>
      </c>
      <c r="K41" s="39" t="s">
        <v>41</v>
      </c>
      <c r="L41" s="10">
        <v>43381</v>
      </c>
      <c r="M41" s="16" t="s">
        <v>18</v>
      </c>
      <c r="N41" s="10">
        <v>43410</v>
      </c>
      <c r="O41" s="16">
        <v>192</v>
      </c>
    </row>
    <row r="42" spans="1:15" ht="63">
      <c r="A42" s="9">
        <v>15175</v>
      </c>
      <c r="B42" s="49" t="s">
        <v>24</v>
      </c>
      <c r="C42" s="14">
        <v>43417</v>
      </c>
      <c r="D42" s="8">
        <v>28151758887100</v>
      </c>
      <c r="E42" s="12">
        <v>19</v>
      </c>
      <c r="F42" s="26">
        <v>26.07</v>
      </c>
      <c r="G42" s="24" t="s">
        <v>49</v>
      </c>
      <c r="H42" s="16" t="s">
        <v>18</v>
      </c>
      <c r="I42" s="37" t="s">
        <v>257</v>
      </c>
      <c r="J42" s="30" t="s">
        <v>36</v>
      </c>
      <c r="K42" s="39" t="s">
        <v>126</v>
      </c>
      <c r="L42" s="10" t="s">
        <v>52</v>
      </c>
      <c r="M42" s="16" t="s">
        <v>52</v>
      </c>
      <c r="N42" s="10" t="s">
        <v>52</v>
      </c>
      <c r="O42" s="16" t="s">
        <v>52</v>
      </c>
    </row>
    <row r="43" spans="1:15" ht="63">
      <c r="A43" s="9">
        <v>15641</v>
      </c>
      <c r="B43" s="49" t="s">
        <v>24</v>
      </c>
      <c r="C43" s="14">
        <v>43489</v>
      </c>
      <c r="D43" s="8">
        <v>27156410003201</v>
      </c>
      <c r="E43" s="12">
        <v>134</v>
      </c>
      <c r="F43" s="149">
        <v>8.9600000000000009</v>
      </c>
      <c r="G43" s="24" t="s">
        <v>325</v>
      </c>
      <c r="H43" s="16" t="s">
        <v>18</v>
      </c>
      <c r="I43" s="37" t="s">
        <v>204</v>
      </c>
      <c r="J43" s="30" t="s">
        <v>324</v>
      </c>
      <c r="K43" s="39" t="s">
        <v>52</v>
      </c>
      <c r="L43" s="10" t="s">
        <v>52</v>
      </c>
      <c r="M43" s="16" t="s">
        <v>52</v>
      </c>
      <c r="N43" s="10" t="s">
        <v>52</v>
      </c>
      <c r="O43" s="16" t="s">
        <v>52</v>
      </c>
    </row>
    <row r="44" spans="1:15" ht="63">
      <c r="A44" s="9">
        <v>15175</v>
      </c>
      <c r="B44" s="49" t="s">
        <v>24</v>
      </c>
      <c r="C44" s="14">
        <v>43417</v>
      </c>
      <c r="D44" s="5">
        <v>27151758887001</v>
      </c>
      <c r="E44" s="207">
        <v>0</v>
      </c>
      <c r="F44" s="26">
        <v>88.87</v>
      </c>
      <c r="G44" s="214" t="s">
        <v>49</v>
      </c>
      <c r="H44" s="16" t="s">
        <v>18</v>
      </c>
      <c r="I44" s="37" t="s">
        <v>204</v>
      </c>
      <c r="J44" s="30" t="s">
        <v>36</v>
      </c>
      <c r="K44" s="39" t="s">
        <v>52</v>
      </c>
      <c r="L44" s="10" t="s">
        <v>52</v>
      </c>
      <c r="M44" s="16" t="s">
        <v>52</v>
      </c>
      <c r="N44" s="10" t="s">
        <v>52</v>
      </c>
      <c r="O44" s="16" t="s">
        <v>52</v>
      </c>
    </row>
    <row r="45" spans="1:15" ht="63">
      <c r="A45" s="9">
        <v>15117</v>
      </c>
      <c r="B45" s="49" t="s">
        <v>61</v>
      </c>
      <c r="C45" s="14">
        <v>43150</v>
      </c>
      <c r="D45" s="5">
        <v>27151170144100</v>
      </c>
      <c r="E45" s="12">
        <v>145</v>
      </c>
      <c r="F45" s="26">
        <v>88</v>
      </c>
      <c r="G45" s="214" t="s">
        <v>40</v>
      </c>
      <c r="H45" s="16" t="s">
        <v>18</v>
      </c>
      <c r="I45" s="16" t="s">
        <v>95</v>
      </c>
      <c r="J45" s="30" t="s">
        <v>62</v>
      </c>
      <c r="K45" s="39" t="s">
        <v>41</v>
      </c>
      <c r="L45" s="10">
        <v>43235</v>
      </c>
      <c r="M45" s="16" t="s">
        <v>18</v>
      </c>
      <c r="N45" s="10">
        <v>43252</v>
      </c>
      <c r="O45" s="16">
        <v>88</v>
      </c>
    </row>
    <row r="46" spans="1:15" ht="63">
      <c r="A46" s="9">
        <v>15441</v>
      </c>
      <c r="B46" s="49" t="s">
        <v>61</v>
      </c>
      <c r="C46" s="14">
        <v>43171</v>
      </c>
      <c r="D46" s="5">
        <v>17154410396400</v>
      </c>
      <c r="E46" s="12">
        <v>5</v>
      </c>
      <c r="F46" s="26">
        <v>5</v>
      </c>
      <c r="G46" s="214" t="s">
        <v>40</v>
      </c>
      <c r="H46" s="16" t="s">
        <v>18</v>
      </c>
      <c r="I46" s="16" t="s">
        <v>96</v>
      </c>
      <c r="J46" s="30" t="s">
        <v>189</v>
      </c>
      <c r="K46" s="39" t="s">
        <v>41</v>
      </c>
      <c r="L46" s="10">
        <v>43235</v>
      </c>
      <c r="M46" s="16" t="s">
        <v>18</v>
      </c>
      <c r="N46" s="10">
        <v>43267</v>
      </c>
      <c r="O46" s="37">
        <v>5</v>
      </c>
    </row>
    <row r="47" spans="1:15" ht="63">
      <c r="A47" s="9">
        <v>15821</v>
      </c>
      <c r="B47" s="49" t="s">
        <v>61</v>
      </c>
      <c r="C47" s="14">
        <v>43130</v>
      </c>
      <c r="D47" s="8">
        <v>27158210754604</v>
      </c>
      <c r="E47" s="12">
        <v>160</v>
      </c>
      <c r="F47" s="26">
        <v>30</v>
      </c>
      <c r="G47" s="24" t="s">
        <v>43</v>
      </c>
      <c r="H47" s="16" t="s">
        <v>18</v>
      </c>
      <c r="I47" s="16" t="s">
        <v>150</v>
      </c>
      <c r="J47" s="30" t="s">
        <v>130</v>
      </c>
      <c r="K47" s="39" t="s">
        <v>58</v>
      </c>
      <c r="L47" s="10">
        <v>43502</v>
      </c>
      <c r="M47" s="16" t="s">
        <v>18</v>
      </c>
      <c r="N47" s="10">
        <v>43528</v>
      </c>
      <c r="O47" s="16">
        <v>30</v>
      </c>
    </row>
    <row r="48" spans="1:15" s="2" customFormat="1" ht="63">
      <c r="A48" s="9">
        <v>15915</v>
      </c>
      <c r="B48" s="49" t="s">
        <v>24</v>
      </c>
      <c r="C48" s="14">
        <v>43343</v>
      </c>
      <c r="D48" s="5" t="s">
        <v>260</v>
      </c>
      <c r="E48" s="12">
        <v>5</v>
      </c>
      <c r="F48" s="26">
        <v>5.12</v>
      </c>
      <c r="G48" s="24" t="s">
        <v>40</v>
      </c>
      <c r="H48" s="16" t="s">
        <v>18</v>
      </c>
      <c r="I48" s="16" t="s">
        <v>153</v>
      </c>
      <c r="J48" s="30" t="s">
        <v>135</v>
      </c>
      <c r="K48" s="39" t="s">
        <v>41</v>
      </c>
      <c r="L48" s="10">
        <v>43405</v>
      </c>
      <c r="M48" s="16" t="s">
        <v>18</v>
      </c>
      <c r="N48" s="10">
        <v>43437</v>
      </c>
      <c r="O48" s="16">
        <v>5.12</v>
      </c>
    </row>
    <row r="49" spans="1:16" ht="67.5">
      <c r="A49" s="9">
        <v>15514</v>
      </c>
      <c r="B49" s="49" t="s">
        <v>24</v>
      </c>
      <c r="C49" s="14">
        <v>42719</v>
      </c>
      <c r="D49" s="8" t="s">
        <v>216</v>
      </c>
      <c r="E49" s="12">
        <v>5</v>
      </c>
      <c r="F49" s="26">
        <v>4.62</v>
      </c>
      <c r="G49" s="214" t="s">
        <v>45</v>
      </c>
      <c r="H49" s="16" t="s">
        <v>18</v>
      </c>
      <c r="I49" s="16" t="s">
        <v>78</v>
      </c>
      <c r="J49" s="30" t="s">
        <v>46</v>
      </c>
      <c r="K49" s="39" t="s">
        <v>41</v>
      </c>
      <c r="L49" s="10">
        <v>43118</v>
      </c>
      <c r="M49" s="16" t="s">
        <v>18</v>
      </c>
      <c r="N49" s="10">
        <v>43143</v>
      </c>
      <c r="O49" s="16">
        <v>4.62</v>
      </c>
    </row>
    <row r="50" spans="1:16" ht="31.5">
      <c r="A50" s="227"/>
      <c r="B50" s="127"/>
      <c r="C50" s="127">
        <f>COUNT(C39:C49)</f>
        <v>11</v>
      </c>
      <c r="D50" s="228"/>
      <c r="E50" s="229">
        <f>SUM(E39:E49)</f>
        <v>1730</v>
      </c>
      <c r="F50" s="230">
        <f>SUM(F39:F49)</f>
        <v>538.14</v>
      </c>
      <c r="G50" s="117"/>
      <c r="H50" s="225"/>
      <c r="I50" s="225"/>
      <c r="J50" s="233"/>
      <c r="K50" s="234"/>
      <c r="L50" s="232"/>
      <c r="M50" s="225"/>
      <c r="N50" s="232"/>
      <c r="O50" s="225">
        <f>SUM(O39:O49)</f>
        <v>414.24</v>
      </c>
    </row>
    <row r="51" spans="1:16" ht="57">
      <c r="A51" s="9">
        <v>15173</v>
      </c>
      <c r="B51" s="127" t="s">
        <v>225</v>
      </c>
      <c r="C51" s="14">
        <v>42563</v>
      </c>
      <c r="D51" s="6">
        <v>13151734972100</v>
      </c>
      <c r="E51" s="13">
        <v>12</v>
      </c>
      <c r="F51" s="25">
        <v>3</v>
      </c>
      <c r="G51" s="214" t="s">
        <v>19</v>
      </c>
      <c r="H51" s="16" t="s">
        <v>18</v>
      </c>
      <c r="I51" s="16" t="s">
        <v>74</v>
      </c>
      <c r="J51" s="30" t="s">
        <v>47</v>
      </c>
      <c r="K51" s="39" t="s">
        <v>41</v>
      </c>
      <c r="L51" s="10">
        <v>42579</v>
      </c>
      <c r="M51" s="16" t="s">
        <v>18</v>
      </c>
      <c r="N51" s="10">
        <v>42605</v>
      </c>
      <c r="O51" s="16">
        <v>3</v>
      </c>
    </row>
    <row r="52" spans="1:16" ht="63">
      <c r="A52" s="32">
        <v>15512</v>
      </c>
      <c r="B52" s="127" t="s">
        <v>225</v>
      </c>
      <c r="C52" s="33">
        <v>42594</v>
      </c>
      <c r="D52" s="34">
        <v>12155121038000</v>
      </c>
      <c r="E52" s="35">
        <v>7</v>
      </c>
      <c r="F52" s="36">
        <v>3</v>
      </c>
      <c r="G52" s="24" t="s">
        <v>43</v>
      </c>
      <c r="H52" s="37" t="s">
        <v>18</v>
      </c>
      <c r="I52" s="37" t="s">
        <v>76</v>
      </c>
      <c r="J52" s="71" t="s">
        <v>186</v>
      </c>
      <c r="K52" s="39" t="s">
        <v>41</v>
      </c>
      <c r="L52" s="10">
        <v>43230</v>
      </c>
      <c r="M52" s="37" t="s">
        <v>18</v>
      </c>
      <c r="N52" s="51">
        <v>43271</v>
      </c>
      <c r="O52" s="37">
        <v>3</v>
      </c>
    </row>
    <row r="53" spans="1:16" s="2" customFormat="1" ht="31.5">
      <c r="A53" s="227"/>
      <c r="B53" s="127"/>
      <c r="C53" s="127">
        <f>COUNT(C51:C52)</f>
        <v>2</v>
      </c>
      <c r="D53" s="236"/>
      <c r="E53" s="229">
        <f t="shared" ref="E53:F53" si="1">SUM(E51:E52)</f>
        <v>19</v>
      </c>
      <c r="F53" s="229">
        <f t="shared" si="1"/>
        <v>6</v>
      </c>
      <c r="G53" s="117"/>
      <c r="H53" s="225"/>
      <c r="I53" s="225"/>
      <c r="J53" s="233"/>
      <c r="K53" s="234"/>
      <c r="L53" s="232"/>
      <c r="M53" s="225"/>
      <c r="N53" s="238"/>
      <c r="O53" s="229">
        <f t="shared" ref="O53" si="2">SUM(O51:O52)</f>
        <v>6</v>
      </c>
      <c r="P53" s="229">
        <f t="shared" ref="P53" si="3">SUM(P51:P52)</f>
        <v>0</v>
      </c>
    </row>
    <row r="54" spans="1:16" s="2" customFormat="1" ht="63">
      <c r="A54" s="9">
        <v>15441</v>
      </c>
      <c r="B54" s="127" t="s">
        <v>329</v>
      </c>
      <c r="C54" s="14">
        <v>43524</v>
      </c>
      <c r="D54" s="8">
        <v>27154410848302</v>
      </c>
      <c r="E54" s="12">
        <v>158</v>
      </c>
      <c r="F54" s="149">
        <v>46.2</v>
      </c>
      <c r="G54" s="24" t="s">
        <v>332</v>
      </c>
      <c r="H54" s="16" t="s">
        <v>18</v>
      </c>
      <c r="I54" s="37" t="s">
        <v>204</v>
      </c>
      <c r="J54" s="30" t="s">
        <v>333</v>
      </c>
      <c r="K54" s="39" t="s">
        <v>126</v>
      </c>
      <c r="L54" s="10" t="s">
        <v>52</v>
      </c>
      <c r="M54" s="16" t="s">
        <v>52</v>
      </c>
      <c r="N54" s="10" t="s">
        <v>52</v>
      </c>
      <c r="O54" s="16" t="s">
        <v>52</v>
      </c>
    </row>
    <row r="55" spans="1:16" ht="63">
      <c r="A55" s="9">
        <v>15173</v>
      </c>
      <c r="B55" s="127" t="s">
        <v>329</v>
      </c>
      <c r="C55" s="14">
        <v>43521</v>
      </c>
      <c r="D55" s="8">
        <v>27151730365512</v>
      </c>
      <c r="E55" s="12">
        <v>68</v>
      </c>
      <c r="F55" s="149">
        <v>46.2</v>
      </c>
      <c r="G55" s="24" t="s">
        <v>332</v>
      </c>
      <c r="H55" s="16" t="s">
        <v>18</v>
      </c>
      <c r="I55" s="37" t="s">
        <v>204</v>
      </c>
      <c r="J55" s="30" t="s">
        <v>374</v>
      </c>
      <c r="K55" s="39" t="s">
        <v>126</v>
      </c>
      <c r="L55" s="10" t="s">
        <v>52</v>
      </c>
      <c r="M55" s="16" t="s">
        <v>52</v>
      </c>
      <c r="N55" s="10" t="s">
        <v>52</v>
      </c>
      <c r="O55" s="16" t="s">
        <v>52</v>
      </c>
    </row>
    <row r="56" spans="1:16" ht="31.5">
      <c r="A56" s="227"/>
      <c r="B56" s="127"/>
      <c r="C56" s="127">
        <f>COUNT(C54:C55)</f>
        <v>2</v>
      </c>
      <c r="D56" s="228"/>
      <c r="E56" s="229">
        <f>SUM(E54:E55)</f>
        <v>226</v>
      </c>
      <c r="F56" s="229">
        <f>SUM(F54:F55)</f>
        <v>92.4</v>
      </c>
      <c r="G56" s="117"/>
      <c r="H56" s="225"/>
      <c r="I56" s="225"/>
      <c r="J56" s="233"/>
      <c r="K56" s="234"/>
      <c r="L56" s="232"/>
      <c r="M56" s="225"/>
      <c r="N56" s="232"/>
      <c r="O56" s="225">
        <f>SUM(O54:O55)</f>
        <v>0</v>
      </c>
    </row>
    <row r="57" spans="1:16" ht="31.5">
      <c r="A57" s="9">
        <v>15821</v>
      </c>
      <c r="B57" s="49" t="s">
        <v>104</v>
      </c>
      <c r="C57" s="14">
        <v>43095</v>
      </c>
      <c r="D57" s="63">
        <v>27158210966702</v>
      </c>
      <c r="E57" s="16">
        <v>482</v>
      </c>
      <c r="F57" s="118">
        <v>304</v>
      </c>
      <c r="G57" s="214" t="s">
        <v>124</v>
      </c>
      <c r="H57" s="16" t="s">
        <v>18</v>
      </c>
      <c r="I57" s="16" t="s">
        <v>129</v>
      </c>
      <c r="J57" s="30" t="s">
        <v>125</v>
      </c>
      <c r="K57" s="39" t="s">
        <v>41</v>
      </c>
      <c r="L57" s="7">
        <v>43407</v>
      </c>
      <c r="M57" s="16" t="s">
        <v>18</v>
      </c>
      <c r="N57" s="10">
        <v>43468</v>
      </c>
      <c r="O57" s="16">
        <v>304</v>
      </c>
    </row>
    <row r="58" spans="1:16" ht="57">
      <c r="A58" s="9">
        <v>15138</v>
      </c>
      <c r="B58" s="49" t="s">
        <v>104</v>
      </c>
      <c r="C58" s="14">
        <v>43168</v>
      </c>
      <c r="D58" s="5">
        <v>27151380994405</v>
      </c>
      <c r="E58" s="12">
        <v>60</v>
      </c>
      <c r="F58" s="26">
        <v>23.76</v>
      </c>
      <c r="G58" s="214" t="s">
        <v>69</v>
      </c>
      <c r="H58" s="16" t="s">
        <v>18</v>
      </c>
      <c r="I58" s="16" t="s">
        <v>287</v>
      </c>
      <c r="J58" s="30" t="s">
        <v>70</v>
      </c>
      <c r="K58" s="39" t="s">
        <v>41</v>
      </c>
      <c r="L58" s="10">
        <v>43391</v>
      </c>
      <c r="M58" s="16" t="s">
        <v>18</v>
      </c>
      <c r="N58" s="10">
        <v>43468</v>
      </c>
      <c r="O58" s="16">
        <v>23.76</v>
      </c>
    </row>
    <row r="59" spans="1:16" s="2" customFormat="1" ht="85.5">
      <c r="A59" s="9">
        <v>15331</v>
      </c>
      <c r="B59" s="49" t="s">
        <v>104</v>
      </c>
      <c r="C59" s="14">
        <v>43413</v>
      </c>
      <c r="D59" s="8" t="s">
        <v>238</v>
      </c>
      <c r="E59" s="12">
        <v>78</v>
      </c>
      <c r="F59" s="26">
        <v>50.02</v>
      </c>
      <c r="G59" s="24" t="s">
        <v>239</v>
      </c>
      <c r="H59" s="16" t="s">
        <v>18</v>
      </c>
      <c r="I59" s="37" t="s">
        <v>258</v>
      </c>
      <c r="J59" s="30" t="s">
        <v>240</v>
      </c>
      <c r="K59" s="39" t="s">
        <v>126</v>
      </c>
      <c r="L59" s="10" t="s">
        <v>52</v>
      </c>
      <c r="M59" s="16" t="s">
        <v>52</v>
      </c>
      <c r="N59" s="10" t="s">
        <v>52</v>
      </c>
      <c r="O59" s="16" t="s">
        <v>52</v>
      </c>
    </row>
    <row r="60" spans="1:16" ht="63">
      <c r="A60" s="9">
        <v>15544</v>
      </c>
      <c r="B60" s="49" t="s">
        <v>104</v>
      </c>
      <c r="C60" s="14">
        <v>43455</v>
      </c>
      <c r="D60" s="8">
        <v>27155442161111</v>
      </c>
      <c r="E60" s="12">
        <v>38</v>
      </c>
      <c r="F60" s="149">
        <v>7.28</v>
      </c>
      <c r="G60" s="24" t="s">
        <v>207</v>
      </c>
      <c r="H60" s="16" t="s">
        <v>18</v>
      </c>
      <c r="I60" s="37" t="s">
        <v>354</v>
      </c>
      <c r="J60" s="30" t="s">
        <v>296</v>
      </c>
      <c r="K60" s="39" t="s">
        <v>126</v>
      </c>
      <c r="L60" s="10" t="s">
        <v>52</v>
      </c>
      <c r="M60" s="16" t="s">
        <v>52</v>
      </c>
      <c r="N60" s="10" t="s">
        <v>52</v>
      </c>
      <c r="O60" s="16" t="s">
        <v>52</v>
      </c>
    </row>
    <row r="61" spans="1:16" ht="31.5">
      <c r="A61" s="227"/>
      <c r="B61" s="127"/>
      <c r="C61" s="127">
        <f>COUNT(C57:C60)</f>
        <v>4</v>
      </c>
      <c r="D61" s="228"/>
      <c r="E61" s="229">
        <f t="shared" ref="E61:F61" si="4">SUM(E57:E60)</f>
        <v>658</v>
      </c>
      <c r="F61" s="235">
        <f t="shared" si="4"/>
        <v>385.05999999999995</v>
      </c>
      <c r="G61" s="117"/>
      <c r="H61" s="225"/>
      <c r="I61" s="225"/>
      <c r="J61" s="233"/>
      <c r="K61" s="234"/>
      <c r="L61" s="232"/>
      <c r="M61" s="225"/>
      <c r="N61" s="232"/>
      <c r="O61" s="225">
        <f>SUM(O57:O60)</f>
        <v>327.76</v>
      </c>
    </row>
    <row r="62" spans="1:16" s="2" customFormat="1" ht="85.5">
      <c r="A62" s="9">
        <v>15913</v>
      </c>
      <c r="B62" s="49" t="s">
        <v>27</v>
      </c>
      <c r="C62" s="14">
        <v>42774</v>
      </c>
      <c r="D62" s="5">
        <v>27159132372500</v>
      </c>
      <c r="E62" s="12">
        <v>503</v>
      </c>
      <c r="F62" s="26">
        <v>110</v>
      </c>
      <c r="G62" s="214" t="s">
        <v>39</v>
      </c>
      <c r="H62" s="16" t="s">
        <v>18</v>
      </c>
      <c r="I62" s="16" t="s">
        <v>81</v>
      </c>
      <c r="J62" s="30" t="s">
        <v>38</v>
      </c>
      <c r="K62" s="39" t="s">
        <v>41</v>
      </c>
      <c r="L62" s="10">
        <v>43116</v>
      </c>
      <c r="M62" s="16" t="s">
        <v>18</v>
      </c>
      <c r="N62" s="10">
        <v>43134</v>
      </c>
      <c r="O62" s="16">
        <v>110</v>
      </c>
    </row>
    <row r="63" spans="1:16" ht="85.5">
      <c r="A63" s="9">
        <v>15921</v>
      </c>
      <c r="B63" s="49" t="s">
        <v>27</v>
      </c>
      <c r="C63" s="14">
        <v>42797</v>
      </c>
      <c r="D63" s="5">
        <v>30159212533901</v>
      </c>
      <c r="E63" s="12">
        <v>4999</v>
      </c>
      <c r="F63" s="26">
        <v>320</v>
      </c>
      <c r="G63" s="214" t="s">
        <v>40</v>
      </c>
      <c r="H63" s="16" t="s">
        <v>18</v>
      </c>
      <c r="I63" s="16" t="s">
        <v>85</v>
      </c>
      <c r="J63" s="30" t="s">
        <v>188</v>
      </c>
      <c r="K63" s="39" t="s">
        <v>58</v>
      </c>
      <c r="L63" s="10">
        <v>43131</v>
      </c>
      <c r="M63" s="16" t="s">
        <v>18</v>
      </c>
      <c r="N63" s="10">
        <v>43134</v>
      </c>
      <c r="O63" s="16">
        <v>320</v>
      </c>
    </row>
    <row r="64" spans="1:16" ht="31.5">
      <c r="A64" s="227"/>
      <c r="B64" s="127"/>
      <c r="C64" s="127">
        <f>COUNT(C62:C63)</f>
        <v>2</v>
      </c>
      <c r="D64" s="236"/>
      <c r="E64" s="229">
        <f t="shared" ref="E64:F64" si="5">SUM(E62:E63)</f>
        <v>5502</v>
      </c>
      <c r="F64" s="230">
        <f t="shared" si="5"/>
        <v>430</v>
      </c>
      <c r="G64" s="117"/>
      <c r="H64" s="225"/>
      <c r="I64" s="225"/>
      <c r="J64" s="233"/>
      <c r="K64" s="234"/>
      <c r="L64" s="232"/>
      <c r="M64" s="225"/>
      <c r="N64" s="232"/>
      <c r="O64" s="225">
        <f>SUM(O62:O63)</f>
        <v>430</v>
      </c>
    </row>
    <row r="65" spans="3:15" ht="78.75" customHeight="1">
      <c r="C65" s="237">
        <f>SUM(C64+C61+C56+C53+C50+C38+C13)</f>
        <v>54</v>
      </c>
      <c r="E65" s="237">
        <f>SUM(E64+E61+E56+E53+E50+E38+E13)</f>
        <v>8358.5</v>
      </c>
      <c r="F65" s="237">
        <f>SUM(F64+F61+F56+F53+F50+F38+F13)</f>
        <v>1727.2799999999997</v>
      </c>
      <c r="G65" s="237"/>
      <c r="H65" s="237"/>
      <c r="I65" s="237"/>
      <c r="J65" s="237"/>
      <c r="K65" s="237"/>
      <c r="L65" s="237"/>
      <c r="M65" s="237"/>
      <c r="N65" s="237"/>
      <c r="O65" s="237">
        <f>SUM(O64+O61+O56+O53+O50+O38+O13)</f>
        <v>1369.21</v>
      </c>
    </row>
  </sheetData>
  <autoFilter ref="A3:O65"/>
  <mergeCells count="17">
    <mergeCell ref="I1:I2"/>
    <mergeCell ref="A1:A2"/>
    <mergeCell ref="B1:B2"/>
    <mergeCell ref="C1:C2"/>
    <mergeCell ref="D1:D2"/>
    <mergeCell ref="E1:E2"/>
    <mergeCell ref="F1:F2"/>
    <mergeCell ref="G1:G2"/>
    <mergeCell ref="H1:H2"/>
    <mergeCell ref="P1:P2"/>
    <mergeCell ref="Q1:Q2"/>
    <mergeCell ref="J1:J2"/>
    <mergeCell ref="K1:K2"/>
    <mergeCell ref="L1:L2"/>
    <mergeCell ref="M1:M2"/>
    <mergeCell ref="N1:N2"/>
    <mergeCell ref="O1:O2"/>
  </mergeCells>
  <conditionalFormatting sqref="I19">
    <cfRule type="duplicateValues" dxfId="139" priority="73"/>
  </conditionalFormatting>
  <conditionalFormatting sqref="I20:I21">
    <cfRule type="duplicateValues" dxfId="138" priority="72"/>
  </conditionalFormatting>
  <conditionalFormatting sqref="I17">
    <cfRule type="duplicateValues" dxfId="137" priority="71"/>
  </conditionalFormatting>
  <conditionalFormatting sqref="I22:I38">
    <cfRule type="duplicateValues" dxfId="136" priority="70"/>
  </conditionalFormatting>
  <conditionalFormatting sqref="I31:I38">
    <cfRule type="duplicateValues" dxfId="135" priority="69"/>
  </conditionalFormatting>
  <conditionalFormatting sqref="I3:I11 I13:I38">
    <cfRule type="duplicateValues" dxfId="134" priority="68"/>
  </conditionalFormatting>
  <conditionalFormatting sqref="I24:I30">
    <cfRule type="duplicateValues" dxfId="133" priority="67"/>
  </conditionalFormatting>
  <conditionalFormatting sqref="I25:I30">
    <cfRule type="duplicateValues" dxfId="132" priority="66"/>
  </conditionalFormatting>
  <conditionalFormatting sqref="I26:I30">
    <cfRule type="duplicateValues" dxfId="131" priority="65"/>
  </conditionalFormatting>
  <conditionalFormatting sqref="D3:D11 D13:D31 D42:D46">
    <cfRule type="duplicateValues" dxfId="130" priority="64"/>
  </conditionalFormatting>
  <conditionalFormatting sqref="I27:I30">
    <cfRule type="duplicateValues" dxfId="129" priority="63"/>
  </conditionalFormatting>
  <conditionalFormatting sqref="I28:I30">
    <cfRule type="duplicateValues" dxfId="128" priority="62"/>
  </conditionalFormatting>
  <conditionalFormatting sqref="I29:I30">
    <cfRule type="duplicateValues" dxfId="127" priority="61"/>
  </conditionalFormatting>
  <conditionalFormatting sqref="I30">
    <cfRule type="duplicateValues" dxfId="126" priority="60"/>
  </conditionalFormatting>
  <conditionalFormatting sqref="D32:D38">
    <cfRule type="duplicateValues" dxfId="125" priority="59"/>
  </conditionalFormatting>
  <conditionalFormatting sqref="I32">
    <cfRule type="duplicateValues" dxfId="124" priority="58"/>
  </conditionalFormatting>
  <conditionalFormatting sqref="I33:I36">
    <cfRule type="duplicateValues" dxfId="123" priority="57"/>
  </conditionalFormatting>
  <conditionalFormatting sqref="I26">
    <cfRule type="duplicateValues" dxfId="122" priority="56"/>
  </conditionalFormatting>
  <conditionalFormatting sqref="I34">
    <cfRule type="duplicateValues" dxfId="121" priority="55"/>
  </conditionalFormatting>
  <conditionalFormatting sqref="D39:D40">
    <cfRule type="duplicateValues" dxfId="120" priority="54"/>
  </conditionalFormatting>
  <conditionalFormatting sqref="I39:I40">
    <cfRule type="duplicateValues" dxfId="119" priority="53"/>
  </conditionalFormatting>
  <conditionalFormatting sqref="I31">
    <cfRule type="duplicateValues" dxfId="118" priority="52"/>
  </conditionalFormatting>
  <conditionalFormatting sqref="D45:D46">
    <cfRule type="duplicateValues" dxfId="117" priority="51"/>
  </conditionalFormatting>
  <conditionalFormatting sqref="D43">
    <cfRule type="duplicateValues" dxfId="116" priority="50"/>
  </conditionalFormatting>
  <conditionalFormatting sqref="I43:I44">
    <cfRule type="duplicateValues" dxfId="115" priority="49"/>
  </conditionalFormatting>
  <conditionalFormatting sqref="D44">
    <cfRule type="duplicateValues" dxfId="114" priority="48"/>
  </conditionalFormatting>
  <conditionalFormatting sqref="D46">
    <cfRule type="duplicateValues" dxfId="113" priority="47"/>
  </conditionalFormatting>
  <conditionalFormatting sqref="I37:I38">
    <cfRule type="duplicateValues" dxfId="112" priority="46"/>
  </conditionalFormatting>
  <conditionalFormatting sqref="I43">
    <cfRule type="duplicateValues" dxfId="111" priority="45"/>
  </conditionalFormatting>
  <conditionalFormatting sqref="I44">
    <cfRule type="duplicateValues" dxfId="110" priority="44"/>
  </conditionalFormatting>
  <conditionalFormatting sqref="I46">
    <cfRule type="duplicateValues" dxfId="109" priority="43"/>
  </conditionalFormatting>
  <conditionalFormatting sqref="I39">
    <cfRule type="duplicateValues" dxfId="108" priority="38"/>
  </conditionalFormatting>
  <conditionalFormatting sqref="I51">
    <cfRule type="duplicateValues" dxfId="107" priority="36"/>
  </conditionalFormatting>
  <conditionalFormatting sqref="I35">
    <cfRule type="duplicateValues" dxfId="106" priority="34"/>
  </conditionalFormatting>
  <conditionalFormatting sqref="I60:I61">
    <cfRule type="duplicateValues" dxfId="105" priority="33"/>
  </conditionalFormatting>
  <conditionalFormatting sqref="D60:D61">
    <cfRule type="duplicateValues" dxfId="104" priority="32"/>
  </conditionalFormatting>
  <conditionalFormatting sqref="I52:I53">
    <cfRule type="duplicateValues" dxfId="103" priority="31"/>
  </conditionalFormatting>
  <conditionalFormatting sqref="L3 I1:I2">
    <cfRule type="duplicateValues" dxfId="102" priority="28"/>
  </conditionalFormatting>
  <conditionalFormatting sqref="G3 D1:D2">
    <cfRule type="duplicateValues" dxfId="101" priority="27"/>
  </conditionalFormatting>
  <conditionalFormatting sqref="D47 D50:D51">
    <cfRule type="duplicateValues" dxfId="100" priority="77"/>
  </conditionalFormatting>
  <conditionalFormatting sqref="I47 I50">
    <cfRule type="duplicateValues" dxfId="99" priority="83"/>
  </conditionalFormatting>
  <conditionalFormatting sqref="D52:D64 D48:D49">
    <cfRule type="duplicateValues" dxfId="98" priority="116"/>
  </conditionalFormatting>
  <conditionalFormatting sqref="I54:I64 I48:I49">
    <cfRule type="duplicateValues" dxfId="97" priority="120"/>
  </conditionalFormatting>
  <conditionalFormatting sqref="I3:I11 I13:I64">
    <cfRule type="duplicateValues" dxfId="96" priority="130"/>
  </conditionalFormatting>
  <conditionalFormatting sqref="I47:I64">
    <cfRule type="duplicateValues" dxfId="95" priority="133"/>
  </conditionalFormatting>
  <conditionalFormatting sqref="I45:I64">
    <cfRule type="duplicateValues" dxfId="94" priority="134"/>
  </conditionalFormatting>
  <conditionalFormatting sqref="I12">
    <cfRule type="duplicateValues" dxfId="93" priority="10"/>
  </conditionalFormatting>
  <conditionalFormatting sqref="D12">
    <cfRule type="duplicateValues" dxfId="92" priority="9"/>
  </conditionalFormatting>
  <conditionalFormatting sqref="D12">
    <cfRule type="duplicateValues" dxfId="91" priority="8"/>
  </conditionalFormatting>
  <conditionalFormatting sqref="I12">
    <cfRule type="duplicateValues" dxfId="90" priority="7"/>
  </conditionalFormatting>
  <conditionalFormatting sqref="I12">
    <cfRule type="duplicateValues" dxfId="89" priority="2"/>
  </conditionalFormatting>
  <conditionalFormatting sqref="I12">
    <cfRule type="duplicateValues" dxfId="88" priority="1"/>
  </conditionalFormatting>
  <pageMargins left="0.35433070866141736" right="0.15748031496062992" top="0.31496062992125984" bottom="0.35433070866141736" header="0.31496062992125984" footer="0.15748031496062992"/>
  <pageSetup paperSize="9" scale="42" orientation="landscape" copies="10" r:id="rId1"/>
  <rowBreaks count="2" manualBreakCount="2">
    <brk id="19" max="14" man="1"/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Net-Metering-Info  </vt:lpstr>
      <vt:lpstr>abstract </vt:lpstr>
      <vt:lpstr>circle wise abstract</vt:lpstr>
      <vt:lpstr>tariff wise abstract </vt:lpstr>
      <vt:lpstr>year wise abstract</vt:lpstr>
      <vt:lpstr>dg licences sheet</vt:lpstr>
      <vt:lpstr>installer abstract</vt:lpstr>
      <vt:lpstr>installer detail</vt:lpstr>
      <vt:lpstr>Sheet2</vt:lpstr>
      <vt:lpstr>Sheet3</vt:lpstr>
      <vt:lpstr>Sheet5</vt:lpstr>
      <vt:lpstr>Sheet1</vt:lpstr>
      <vt:lpstr>Sheet4</vt:lpstr>
      <vt:lpstr>'abstract '!Print_Area</vt:lpstr>
      <vt:lpstr>'circle wise abstract'!Print_Area</vt:lpstr>
      <vt:lpstr>'dg licences sheet'!Print_Area</vt:lpstr>
      <vt:lpstr>'installer detail'!Print_Area</vt:lpstr>
      <vt:lpstr>'Net-Metering-Info  '!Print_Area</vt:lpstr>
      <vt:lpstr>Sheet2!Print_Area</vt:lpstr>
      <vt:lpstr>'tariff wise abstract '!Print_Area</vt:lpstr>
      <vt:lpstr>'year wise abstract'!Print_Area</vt:lpstr>
      <vt:lpstr>'dg licences sheet'!Print_Titles</vt:lpstr>
      <vt:lpstr>'installer abstract'!Print_Titles</vt:lpstr>
      <vt:lpstr>'installer detail'!Print_Titles</vt:lpstr>
      <vt:lpstr>'Net-Metering-Info  '!Print_Titles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2019-05-23T05:21:16Z</dcterms:modified>
</cp:coreProperties>
</file>